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0" activeTab="0"/>
  </bookViews>
  <sheets>
    <sheet name="ASL LECCE" sheetId="1" r:id="rId1"/>
  </sheets>
  <definedNames>
    <definedName name="_xlnm.Print_Area" localSheetId="0">'ASL LECCE'!$A$1:$M$57</definedName>
    <definedName name="_xlnm.Print_Area_1">'ASL LECCE'!$A$1:$M$57</definedName>
  </definedNames>
  <calcPr fullCalcOnLoad="1"/>
</workbook>
</file>

<file path=xl/sharedStrings.xml><?xml version="1.0" encoding="utf-8"?>
<sst xmlns="http://schemas.openxmlformats.org/spreadsheetml/2006/main" count="108" uniqueCount="93">
  <si>
    <t>Frequenza e tempo medio di attesa per le prestazioni del PNGLA</t>
  </si>
  <si>
    <t>Maggio,Giugno 2019 - ASL Lecce - Attività Istituzionale vs Attività Libero-Professionale (ALPI)</t>
  </si>
  <si>
    <t>ASL LECCE</t>
  </si>
  <si>
    <t>% Istituzionale su totale</t>
  </si>
  <si>
    <t>% ALPI su totale</t>
  </si>
  <si>
    <t>ISTITUZIONALE</t>
  </si>
  <si>
    <t>ALPI</t>
  </si>
  <si>
    <t>Complessivo (*)</t>
  </si>
  <si>
    <t xml:space="preserve">Primi accessi, priorità B, GaranziaTempiMassimi </t>
  </si>
  <si>
    <t xml:space="preserve">Primi accessi, priorità D, GaranziaTempiMassimi </t>
  </si>
  <si>
    <t>Frequenza</t>
  </si>
  <si>
    <t>Media Giorni Attesa</t>
  </si>
  <si>
    <t xml:space="preserve">Media Giorni Attesa </t>
  </si>
  <si>
    <t>Prestazione</t>
  </si>
  <si>
    <t>Codice Prestazione</t>
  </si>
  <si>
    <t>Visita cardiologia</t>
  </si>
  <si>
    <t>89.7</t>
  </si>
  <si>
    <t>Visita chirurgia vascolare</t>
  </si>
  <si>
    <t>Visita endocrinologica</t>
  </si>
  <si>
    <t>Visita neurologica</t>
  </si>
  <si>
    <t>89.13</t>
  </si>
  <si>
    <t>Visita oculistica</t>
  </si>
  <si>
    <t>95.02</t>
  </si>
  <si>
    <t>Visita ortopedica</t>
  </si>
  <si>
    <t>Visita ginecologica</t>
  </si>
  <si>
    <t>89.26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</si>
  <si>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</si>
  <si>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</si>
  <si>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</si>
  <si>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</si>
  <si>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</si>
  <si>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</si>
  <si>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</si>
  <si>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</si>
  <si>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87.37.1 - 87.37.2</t>
  </si>
  <si>
    <t>TC senza e con contrasto Torace</t>
  </si>
  <si>
    <t>87.41 - 87.41.1</t>
  </si>
  <si>
    <t>TC senza e con contrasto Addome superiore</t>
  </si>
  <si>
    <t>88.01.2 - 88.01.1</t>
  </si>
  <si>
    <t>TC senza e con contrasto Addome inferiore</t>
  </si>
  <si>
    <t>88.01.4 - 88.01.3</t>
  </si>
  <si>
    <t>TC senza e con contrasto Addome completo</t>
  </si>
  <si>
    <t>88.01.6 - 88.01.5</t>
  </si>
  <si>
    <t>TC senza e con contrasto Capo</t>
  </si>
  <si>
    <t>87.03 - 87.03.1</t>
  </si>
  <si>
    <t>TC senza e con contrasto Rachide e speco vertebrale</t>
  </si>
  <si>
    <t>88.38.2 - 88.38.1</t>
  </si>
  <si>
    <t>TC senza e con contrasto Bacino</t>
  </si>
  <si>
    <t>88.38.5</t>
  </si>
  <si>
    <t>RMN Cervello e tronco encefalico</t>
  </si>
  <si>
    <t>88.91.1 - 88.91.2</t>
  </si>
  <si>
    <t>RMN Pelvi, prostata e vescica</t>
  </si>
  <si>
    <t>88.95.4 - 88.95.5</t>
  </si>
  <si>
    <t>RMN Muscoloscheletrica</t>
  </si>
  <si>
    <t>88.94.1 - 88.94.2</t>
  </si>
  <si>
    <t>RMN Colonna vertebrale</t>
  </si>
  <si>
    <t>88.93 - 88.93.1</t>
  </si>
  <si>
    <t>Ecografia Capo e collo</t>
  </si>
  <si>
    <t>88.71.4</t>
  </si>
  <si>
    <t>Ecocolordoppler cardiaca</t>
  </si>
  <si>
    <t>88.72.3</t>
  </si>
  <si>
    <t>Ecocolordoppler dei tronchi sovra aortici</t>
  </si>
  <si>
    <t>88.73.5</t>
  </si>
  <si>
    <t>Ecocolordoppler dei vasi periferici</t>
  </si>
  <si>
    <t>88.77.2</t>
  </si>
  <si>
    <t>Ecografia Addome</t>
  </si>
  <si>
    <t>88.74.1 - 88.75.1 - 88.76.1</t>
  </si>
  <si>
    <t>Ecografia mammella</t>
  </si>
  <si>
    <t>88.73.1 - 88.73.2</t>
  </si>
  <si>
    <t>Ecografia Ostetrica - Ginecologica</t>
  </si>
  <si>
    <t>88.78 - 88.78.2</t>
  </si>
  <si>
    <t>Colonscopia</t>
  </si>
  <si>
    <t>45.23 - 45.25 - 45.42</t>
  </si>
  <si>
    <t>Sigmoidoscopia con endoscopio flessibile</t>
  </si>
  <si>
    <t>45.24</t>
  </si>
  <si>
    <t>Esofagogastroduodenoscopia</t>
  </si>
  <si>
    <t>45.13 - 45.16</t>
  </si>
  <si>
    <t>Elettrocardiogramma</t>
  </si>
  <si>
    <t>89.52</t>
  </si>
  <si>
    <t>Elettrocardiogramma dinamico (Holter)</t>
  </si>
  <si>
    <t>89.50</t>
  </si>
  <si>
    <t>Elettrocardiogramma da sforzo</t>
  </si>
  <si>
    <t>89.41 - 89.43</t>
  </si>
  <si>
    <t>Audiometria</t>
  </si>
  <si>
    <t>95.41.1</t>
  </si>
  <si>
    <t>Spirometria</t>
  </si>
  <si>
    <t>89.37.1 - 89.37.2</t>
  </si>
  <si>
    <t>Fondo Oculare</t>
  </si>
  <si>
    <t>95.09.1</t>
  </si>
  <si>
    <t>Elettromiografia</t>
  </si>
  <si>
    <t>93.08.1</t>
  </si>
  <si>
    <t>Totale complessivo</t>
  </si>
  <si>
    <t>(*) I dati sono riferiti alle prenotazioni di primi accessi e controlli, per tutte le priorità, senza o con accettazione della prima disponibilità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</si>
</sst>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"/>
    <numFmt numFmtId="168" formatCode="#,##0"/>
    <numFmt numFmtId="169" formatCode="0%"/>
    <numFmt numFmtId="170" formatCode="0.00%"/>
    <numFmt numFmtId="171" formatCode="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54"/>
      <name val="Arial"/>
      <family val="2"/>
    </font>
    <font>
      <b/>
      <sz val="10"/>
      <color indexed="54"/>
      <name val="Arial Black"/>
      <family val="2"/>
    </font>
    <font>
      <b/>
      <sz val="12"/>
      <color indexed="54"/>
      <name val="Arial"/>
      <family val="2"/>
    </font>
    <font>
      <b/>
      <sz val="9"/>
      <color indexed="54"/>
      <name val="Arial Black"/>
      <family val="2"/>
    </font>
    <font>
      <b/>
      <u val="single"/>
      <sz val="8"/>
      <color indexed="54"/>
      <name val="Arial Black"/>
      <family val="2"/>
    </font>
    <font>
      <b/>
      <u val="single"/>
      <sz val="9"/>
      <color indexed="54"/>
      <name val="Arial Black"/>
      <family val="2"/>
    </font>
    <font>
      <u val="single"/>
      <sz val="8"/>
      <color indexed="54"/>
      <name val="Arial Black"/>
      <family val="2"/>
    </font>
    <font>
      <sz val="7"/>
      <color indexed="8"/>
      <name val="Tahoma"/>
      <family val="2"/>
    </font>
    <font>
      <b/>
      <sz val="14"/>
      <color indexed="56"/>
      <name val="Tahoma"/>
      <family val="2"/>
    </font>
    <font>
      <b/>
      <i/>
      <sz val="12"/>
      <color indexed="8"/>
      <name val="Calibri"/>
      <family val="2"/>
    </font>
    <font>
      <b/>
      <sz val="12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9"/>
      <name val="Tahoma"/>
      <family val="2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2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horizontal="center" vertical="top"/>
      <protection/>
    </xf>
    <xf numFmtId="164" fontId="4" fillId="0" borderId="0" xfId="20" applyFont="1" applyFill="1" applyBorder="1" applyAlignment="1">
      <alignment horizontal="center" vertical="top"/>
      <protection/>
    </xf>
    <xf numFmtId="164" fontId="2" fillId="0" borderId="0" xfId="20" applyFont="1" applyFill="1" applyBorder="1">
      <alignment/>
      <protection/>
    </xf>
    <xf numFmtId="164" fontId="5" fillId="2" borderId="2" xfId="20" applyFont="1" applyFill="1" applyBorder="1" applyAlignment="1">
      <alignment horizontal="center" vertical="top"/>
      <protection/>
    </xf>
    <xf numFmtId="164" fontId="2" fillId="0" borderId="0" xfId="20" applyFont="1" applyFill="1">
      <alignment/>
      <protection/>
    </xf>
    <xf numFmtId="164" fontId="4" fillId="2" borderId="3" xfId="20" applyFont="1" applyFill="1" applyBorder="1" applyAlignment="1">
      <alignment horizontal="center" vertical="top" wrapText="1"/>
      <protection/>
    </xf>
    <xf numFmtId="164" fontId="6" fillId="2" borderId="4" xfId="20" applyFont="1" applyFill="1" applyBorder="1" applyAlignment="1">
      <alignment horizontal="left" vertical="center"/>
      <protection/>
    </xf>
    <xf numFmtId="164" fontId="7" fillId="2" borderId="4" xfId="20" applyFont="1" applyFill="1" applyBorder="1" applyAlignment="1">
      <alignment horizontal="left" vertical="center"/>
      <protection/>
    </xf>
    <xf numFmtId="164" fontId="8" fillId="2" borderId="4" xfId="20" applyFont="1" applyFill="1" applyBorder="1" applyAlignment="1">
      <alignment horizontal="left" vertical="center"/>
      <protection/>
    </xf>
    <xf numFmtId="164" fontId="9" fillId="2" borderId="4" xfId="20" applyFont="1" applyFill="1" applyBorder="1" applyAlignment="1">
      <alignment horizontal="center" vertical="center"/>
      <protection/>
    </xf>
    <xf numFmtId="164" fontId="8" fillId="2" borderId="0" xfId="20" applyFont="1" applyFill="1" applyBorder="1" applyAlignment="1">
      <alignment horizontal="left" vertical="center"/>
      <protection/>
    </xf>
    <xf numFmtId="164" fontId="9" fillId="2" borderId="0" xfId="20" applyFont="1" applyFill="1" applyBorder="1" applyAlignment="1">
      <alignment horizontal="center" vertical="center"/>
      <protection/>
    </xf>
    <xf numFmtId="164" fontId="1" fillId="2" borderId="0" xfId="20" applyFill="1" applyBorder="1" applyAlignment="1">
      <alignment horizontal="center" vertical="center"/>
      <protection/>
    </xf>
    <xf numFmtId="164" fontId="4" fillId="0" borderId="5" xfId="20" applyFont="1" applyBorder="1" applyAlignment="1">
      <alignment horizontal="left" vertical="center"/>
      <protection/>
    </xf>
    <xf numFmtId="164" fontId="1" fillId="0" borderId="5" xfId="20" applyBorder="1" applyAlignment="1">
      <alignment horizontal="left"/>
      <protection/>
    </xf>
    <xf numFmtId="164" fontId="1" fillId="0" borderId="0" xfId="20" applyBorder="1" applyAlignment="1">
      <alignment horizontal="left"/>
      <protection/>
    </xf>
    <xf numFmtId="164" fontId="10" fillId="3" borderId="6" xfId="20" applyFont="1" applyFill="1" applyBorder="1" applyAlignment="1">
      <alignment wrapText="1"/>
      <protection/>
    </xf>
    <xf numFmtId="164" fontId="2" fillId="3" borderId="7" xfId="20" applyFont="1" applyFill="1" applyBorder="1" applyAlignment="1">
      <alignment wrapText="1"/>
      <protection/>
    </xf>
    <xf numFmtId="164" fontId="2" fillId="3" borderId="7" xfId="20" applyFont="1" applyFill="1" applyBorder="1" applyAlignment="1">
      <alignment horizontal="right" wrapText="1"/>
      <protection/>
    </xf>
    <xf numFmtId="166" fontId="11" fillId="4" borderId="8" xfId="20" applyNumberFormat="1" applyFont="1" applyFill="1" applyBorder="1" applyAlignment="1">
      <alignment horizontal="center" vertical="center" wrapText="1"/>
      <protection/>
    </xf>
    <xf numFmtId="164" fontId="12" fillId="5" borderId="9" xfId="20" applyFont="1" applyFill="1" applyBorder="1" applyAlignment="1">
      <alignment horizontal="center" vertical="center" wrapText="1"/>
      <protection/>
    </xf>
    <xf numFmtId="164" fontId="10" fillId="3" borderId="10" xfId="20" applyFont="1" applyFill="1" applyBorder="1" applyAlignment="1">
      <alignment wrapText="1"/>
      <protection/>
    </xf>
    <xf numFmtId="164" fontId="2" fillId="3" borderId="0" xfId="20" applyFont="1" applyFill="1" applyAlignment="1">
      <alignment wrapText="1"/>
      <protection/>
    </xf>
    <xf numFmtId="164" fontId="2" fillId="3" borderId="0" xfId="20" applyFont="1" applyFill="1" applyAlignment="1">
      <alignment horizontal="right" wrapText="1"/>
      <protection/>
    </xf>
    <xf numFmtId="166" fontId="13" fillId="4" borderId="8" xfId="20" applyNumberFormat="1" applyFont="1" applyFill="1" applyBorder="1" applyAlignment="1">
      <alignment horizontal="center" vertical="center" wrapText="1"/>
      <protection/>
    </xf>
    <xf numFmtId="166" fontId="13" fillId="4" borderId="9" xfId="20" applyNumberFormat="1" applyFont="1" applyFill="1" applyBorder="1" applyAlignment="1">
      <alignment horizontal="center" vertical="center" wrapText="1"/>
      <protection/>
    </xf>
    <xf numFmtId="166" fontId="14" fillId="4" borderId="8" xfId="20" applyNumberFormat="1" applyFont="1" applyFill="1" applyBorder="1" applyAlignment="1">
      <alignment horizontal="center" vertical="center" wrapText="1"/>
      <protection/>
    </xf>
    <xf numFmtId="166" fontId="13" fillId="4" borderId="11" xfId="20" applyNumberFormat="1" applyFont="1" applyFill="1" applyBorder="1" applyAlignment="1">
      <alignment horizontal="center" vertical="center" wrapText="1"/>
      <protection/>
    </xf>
    <xf numFmtId="166" fontId="15" fillId="6" borderId="9" xfId="20" applyNumberFormat="1" applyFont="1" applyFill="1" applyBorder="1" applyAlignment="1">
      <alignment horizontal="center" vertical="center" wrapText="1"/>
      <protection/>
    </xf>
    <xf numFmtId="166" fontId="15" fillId="6" borderId="6" xfId="20" applyNumberFormat="1" applyFont="1" applyFill="1" applyBorder="1" applyAlignment="1">
      <alignment horizontal="center" vertical="center" wrapText="1"/>
      <protection/>
    </xf>
    <xf numFmtId="164" fontId="15" fillId="6" borderId="6" xfId="20" applyFont="1" applyFill="1" applyBorder="1" applyAlignment="1">
      <alignment vertical="center" wrapText="1"/>
      <protection/>
    </xf>
    <xf numFmtId="164" fontId="15" fillId="6" borderId="8" xfId="20" applyFont="1" applyFill="1" applyBorder="1" applyAlignment="1">
      <alignment vertical="center" wrapText="1"/>
      <protection/>
    </xf>
    <xf numFmtId="164" fontId="10" fillId="4" borderId="9" xfId="20" applyFont="1" applyFill="1" applyBorder="1" applyAlignment="1">
      <alignment wrapText="1"/>
      <protection/>
    </xf>
    <xf numFmtId="164" fontId="10" fillId="4" borderId="6" xfId="20" applyFont="1" applyFill="1" applyBorder="1" applyAlignment="1">
      <alignment wrapText="1"/>
      <protection/>
    </xf>
    <xf numFmtId="166" fontId="16" fillId="4" borderId="12" xfId="20" applyNumberFormat="1" applyFont="1" applyFill="1" applyBorder="1" applyAlignment="1">
      <alignment horizontal="left" vertical="center"/>
      <protection/>
    </xf>
    <xf numFmtId="166" fontId="16" fillId="4" borderId="8" xfId="20" applyNumberFormat="1" applyFont="1" applyFill="1" applyBorder="1" applyAlignment="1">
      <alignment horizontal="left" vertical="center"/>
      <protection/>
    </xf>
    <xf numFmtId="167" fontId="17" fillId="7" borderId="8" xfId="20" applyNumberFormat="1" applyFont="1" applyFill="1" applyBorder="1" applyAlignment="1">
      <alignment horizontal="right" vertical="center" wrapText="1"/>
      <protection/>
    </xf>
    <xf numFmtId="167" fontId="17" fillId="8" borderId="8" xfId="21" applyNumberFormat="1" applyFont="1" applyFill="1" applyBorder="1" applyAlignment="1">
      <alignment horizontal="right" vertical="center" wrapText="1"/>
      <protection/>
    </xf>
    <xf numFmtId="167" fontId="17" fillId="8" borderId="12" xfId="21" applyNumberFormat="1" applyFont="1" applyFill="1" applyBorder="1" applyAlignment="1">
      <alignment horizontal="right" vertical="center" wrapText="1"/>
      <protection/>
    </xf>
    <xf numFmtId="170" fontId="17" fillId="9" borderId="13" xfId="19" applyNumberFormat="1" applyFont="1" applyFill="1" applyBorder="1" applyAlignment="1" applyProtection="1">
      <alignment horizontal="right" vertical="center"/>
      <protection/>
    </xf>
    <xf numFmtId="164" fontId="18" fillId="0" borderId="0" xfId="20" applyFont="1">
      <alignment/>
      <protection/>
    </xf>
    <xf numFmtId="167" fontId="17" fillId="7" borderId="9" xfId="20" applyNumberFormat="1" applyFont="1" applyFill="1" applyBorder="1" applyAlignment="1">
      <alignment horizontal="right" vertical="center" wrapText="1"/>
      <protection/>
    </xf>
    <xf numFmtId="167" fontId="17" fillId="8" borderId="9" xfId="21" applyNumberFormat="1" applyFont="1" applyFill="1" applyBorder="1" applyAlignment="1">
      <alignment horizontal="right" vertical="center" wrapText="1"/>
      <protection/>
    </xf>
    <xf numFmtId="167" fontId="17" fillId="8" borderId="6" xfId="21" applyNumberFormat="1" applyFont="1" applyFill="1" applyBorder="1" applyAlignment="1">
      <alignment horizontal="right" vertical="center" wrapText="1"/>
      <protection/>
    </xf>
    <xf numFmtId="167" fontId="17" fillId="7" borderId="6" xfId="20" applyNumberFormat="1" applyFont="1" applyFill="1" applyBorder="1" applyAlignment="1">
      <alignment horizontal="right" vertical="center" wrapText="1"/>
      <protection/>
    </xf>
    <xf numFmtId="164" fontId="17" fillId="8" borderId="6" xfId="21" applyFont="1" applyFill="1" applyBorder="1" applyAlignment="1">
      <alignment horizontal="right" vertical="center" wrapText="1"/>
      <protection/>
    </xf>
    <xf numFmtId="167" fontId="17" fillId="7" borderId="12" xfId="20" applyNumberFormat="1" applyFont="1" applyFill="1" applyBorder="1" applyAlignment="1">
      <alignment horizontal="right" vertical="center" wrapText="1"/>
      <protection/>
    </xf>
    <xf numFmtId="164" fontId="17" fillId="8" borderId="12" xfId="21" applyFont="1" applyFill="1" applyBorder="1" applyAlignment="1">
      <alignment horizontal="right" vertical="center" wrapText="1"/>
      <protection/>
    </xf>
    <xf numFmtId="164" fontId="17" fillId="7" borderId="6" xfId="20" applyFont="1" applyFill="1" applyBorder="1" applyAlignment="1">
      <alignment horizontal="right" vertical="center" wrapText="1"/>
      <protection/>
    </xf>
    <xf numFmtId="166" fontId="16" fillId="4" borderId="6" xfId="20" applyNumberFormat="1" applyFont="1" applyFill="1" applyBorder="1" applyAlignment="1">
      <alignment horizontal="left" vertical="center"/>
      <protection/>
    </xf>
    <xf numFmtId="166" fontId="15" fillId="6" borderId="8" xfId="20" applyNumberFormat="1" applyFont="1" applyFill="1" applyBorder="1" applyAlignment="1">
      <alignment horizontal="right" vertical="center" wrapText="1"/>
      <protection/>
    </xf>
    <xf numFmtId="167" fontId="15" fillId="6" borderId="8" xfId="20" applyNumberFormat="1" applyFont="1" applyFill="1" applyBorder="1" applyAlignment="1">
      <alignment horizontal="right" vertical="center" wrapText="1"/>
      <protection/>
    </xf>
    <xf numFmtId="167" fontId="15" fillId="6" borderId="12" xfId="20" applyNumberFormat="1" applyFont="1" applyFill="1" applyBorder="1" applyAlignment="1">
      <alignment horizontal="right" vertical="center" wrapText="1"/>
      <protection/>
    </xf>
    <xf numFmtId="171" fontId="15" fillId="6" borderId="12" xfId="20" applyNumberFormat="1" applyFont="1" applyFill="1" applyBorder="1" applyAlignment="1">
      <alignment horizontal="right" vertical="center" wrapText="1"/>
      <protection/>
    </xf>
    <xf numFmtId="171" fontId="15" fillId="6" borderId="8" xfId="20" applyNumberFormat="1" applyFont="1" applyFill="1" applyBorder="1" applyAlignment="1">
      <alignment horizontal="right" vertical="center" wrapText="1"/>
      <protection/>
    </xf>
    <xf numFmtId="170" fontId="15" fillId="6" borderId="13" xfId="19" applyNumberFormat="1" applyFont="1" applyFill="1" applyBorder="1" applyAlignment="1" applyProtection="1">
      <alignment horizontal="right" vertical="center"/>
      <protection/>
    </xf>
    <xf numFmtId="164" fontId="1" fillId="0" borderId="0" xfId="20">
      <alignment/>
      <protection/>
    </xf>
    <xf numFmtId="164" fontId="19" fillId="0" borderId="0" xfId="20" applyFont="1">
      <alignment/>
      <protection/>
    </xf>
    <xf numFmtId="164" fontId="20" fillId="0" borderId="0" xfId="20" applyFont="1" applyBorder="1" applyAlignment="1">
      <alignment horizontal="left" vertical="center"/>
      <protection/>
    </xf>
    <xf numFmtId="167" fontId="20" fillId="0" borderId="0" xfId="20" applyNumberFormat="1" applyFont="1" applyBorder="1" applyAlignment="1">
      <alignment horizontal="left" vertical="center"/>
      <protection/>
    </xf>
    <xf numFmtId="164" fontId="1" fillId="0" borderId="0" xfId="20" applyAlignment="1">
      <alignment/>
      <protection/>
    </xf>
    <xf numFmtId="164" fontId="21" fillId="0" borderId="0" xfId="20" applyFont="1" applyBorder="1" applyAlignment="1">
      <alignment horizontal="left" vertical="center"/>
      <protection/>
    </xf>
    <xf numFmtId="164" fontId="22" fillId="0" borderId="0" xfId="20" applyFont="1" applyBorder="1" applyAlignment="1">
      <alignment horizontal="left" vertical="center"/>
      <protection/>
    </xf>
    <xf numFmtId="164" fontId="19" fillId="0" borderId="0" xfId="20" applyFont="1" applyBorder="1" applyAlignment="1">
      <alignment/>
      <protection/>
    </xf>
    <xf numFmtId="164" fontId="19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E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36699"/>
      <rgbColor rgb="00979991"/>
      <rgbColor rgb="00003366"/>
      <rgbColor rgb="00339966"/>
      <rgbColor rgb="00003300"/>
      <rgbColor rgb="00333300"/>
      <rgbColor rgb="00993300"/>
      <rgbColor rgb="00993366"/>
      <rgbColor rgb="00333399"/>
      <rgbColor rgb="003333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tabSelected="1" zoomScale="90" zoomScaleNormal="90" workbookViewId="0" topLeftCell="A13">
      <selection activeCell="K55" sqref="K55"/>
    </sheetView>
  </sheetViews>
  <sheetFormatPr defaultColWidth="9.140625" defaultRowHeight="6" customHeight="1"/>
  <cols>
    <col min="1" max="1" width="35.7109375" style="1" customWidth="1"/>
    <col min="2" max="3" width="9.00390625" style="1" customWidth="1"/>
    <col min="4" max="4" width="10.00390625" style="1" customWidth="1"/>
    <col min="5" max="5" width="17.7109375" style="1" customWidth="1"/>
    <col min="6" max="6" width="10.421875" style="1" customWidth="1"/>
    <col min="7" max="7" width="17.7109375" style="1" customWidth="1"/>
    <col min="8" max="8" width="10.00390625" style="1" customWidth="1"/>
    <col min="9" max="9" width="17.7109375" style="1" customWidth="1"/>
    <col min="10" max="10" width="10.421875" style="1" customWidth="1"/>
    <col min="11" max="11" width="17.7109375" style="1" customWidth="1"/>
    <col min="12" max="13" width="13.140625" style="1" customWidth="1"/>
    <col min="14" max="14" width="3.421875" style="1" customWidth="1"/>
    <col min="15" max="16384" width="9.00390625" style="1" customWidth="1"/>
  </cols>
  <sheetData>
    <row r="2" spans="1:23" ht="4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7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6"/>
    </row>
    <row r="5" spans="1:23" ht="3.75" customHeight="1" hidden="1">
      <c r="A5" s="7"/>
      <c r="B5" s="8"/>
      <c r="C5" s="8"/>
      <c r="D5" s="8"/>
      <c r="E5" s="8"/>
      <c r="F5" s="8"/>
      <c r="G5" s="9"/>
      <c r="H5" s="10"/>
      <c r="I5" s="10"/>
      <c r="J5" s="10"/>
      <c r="K5" s="10"/>
      <c r="L5" s="10"/>
      <c r="M5" s="11"/>
      <c r="N5" s="12"/>
      <c r="O5" s="12"/>
      <c r="P5" s="12"/>
      <c r="Q5" s="12"/>
      <c r="R5" s="13"/>
      <c r="S5" s="14"/>
      <c r="T5" s="14"/>
      <c r="U5" s="14"/>
      <c r="V5" s="14"/>
      <c r="W5" s="14"/>
    </row>
    <row r="6" spans="1:23" ht="12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13" ht="24.75" customHeight="1">
      <c r="A7" s="18"/>
      <c r="B7" s="19"/>
      <c r="C7" s="20"/>
      <c r="D7" s="21" t="s">
        <v>2</v>
      </c>
      <c r="E7" s="21"/>
      <c r="F7" s="21"/>
      <c r="G7" s="21"/>
      <c r="H7" s="21"/>
      <c r="I7" s="21"/>
      <c r="J7" s="21"/>
      <c r="K7" s="21"/>
      <c r="L7" s="22" t="s">
        <v>3</v>
      </c>
      <c r="M7" s="22" t="s">
        <v>4</v>
      </c>
    </row>
    <row r="8" spans="1:13" ht="24.75" customHeight="1">
      <c r="A8" s="23"/>
      <c r="B8" s="24"/>
      <c r="C8" s="25"/>
      <c r="D8" s="26" t="s">
        <v>5</v>
      </c>
      <c r="E8" s="26"/>
      <c r="F8" s="26"/>
      <c r="G8" s="26"/>
      <c r="H8" s="26"/>
      <c r="I8" s="26"/>
      <c r="J8" s="27" t="s">
        <v>6</v>
      </c>
      <c r="K8" s="27"/>
      <c r="L8" s="22"/>
      <c r="M8" s="22"/>
    </row>
    <row r="9" spans="1:13" ht="24.75" customHeight="1">
      <c r="A9" s="23"/>
      <c r="B9" s="24"/>
      <c r="C9" s="25"/>
      <c r="D9" s="28" t="s">
        <v>7</v>
      </c>
      <c r="E9" s="28"/>
      <c r="F9" s="28" t="s">
        <v>8</v>
      </c>
      <c r="G9" s="28"/>
      <c r="H9" s="28" t="s">
        <v>9</v>
      </c>
      <c r="I9" s="28"/>
      <c r="J9" s="29"/>
      <c r="K9" s="29"/>
      <c r="L9" s="22"/>
      <c r="M9" s="22"/>
    </row>
    <row r="10" spans="1:13" ht="37.5" customHeight="1">
      <c r="A10" s="23"/>
      <c r="B10" s="24"/>
      <c r="C10" s="25"/>
      <c r="D10" s="30" t="s">
        <v>10</v>
      </c>
      <c r="E10" s="30" t="s">
        <v>11</v>
      </c>
      <c r="F10" s="30" t="s">
        <v>10</v>
      </c>
      <c r="G10" s="30" t="s">
        <v>11</v>
      </c>
      <c r="H10" s="31" t="s">
        <v>10</v>
      </c>
      <c r="I10" s="30" t="s">
        <v>11</v>
      </c>
      <c r="J10" s="31" t="s">
        <v>10</v>
      </c>
      <c r="K10" s="30" t="s">
        <v>12</v>
      </c>
      <c r="L10" s="22"/>
      <c r="M10" s="22"/>
    </row>
    <row r="11" spans="1:13" ht="13.5" customHeight="1">
      <c r="A11" s="32" t="s">
        <v>13</v>
      </c>
      <c r="B11" s="33" t="s">
        <v>14</v>
      </c>
      <c r="C11" s="33"/>
      <c r="D11" s="34"/>
      <c r="E11" s="34"/>
      <c r="F11" s="34"/>
      <c r="G11" s="34"/>
      <c r="H11" s="35"/>
      <c r="I11" s="34"/>
      <c r="J11" s="35"/>
      <c r="K11" s="34"/>
      <c r="L11" s="22"/>
      <c r="M11" s="22"/>
    </row>
    <row r="12" spans="1:14" ht="12" customHeight="1">
      <c r="A12" s="36" t="s">
        <v>15</v>
      </c>
      <c r="B12" s="37" t="s">
        <v>16</v>
      </c>
      <c r="C12" s="37"/>
      <c r="D12" s="38">
        <v>2706</v>
      </c>
      <c r="E12" s="38">
        <v>108</v>
      </c>
      <c r="F12" s="38">
        <v>374</v>
      </c>
      <c r="G12" s="38">
        <v>7</v>
      </c>
      <c r="H12" s="38">
        <v>255</v>
      </c>
      <c r="I12" s="38">
        <v>41</v>
      </c>
      <c r="J12" s="39">
        <f>119+99</f>
        <v>218</v>
      </c>
      <c r="K12" s="40">
        <v>10</v>
      </c>
      <c r="L12" s="41">
        <f>IF(D12+J12=0," ",D12/(D12+J12))</f>
        <v>0.9254445964432284</v>
      </c>
      <c r="M12" s="41">
        <f>IF(D12+J12=0," ",J12/(D12+J12))</f>
        <v>0.07455540355677155</v>
      </c>
      <c r="N12" s="42"/>
    </row>
    <row r="13" spans="1:14" ht="12" customHeight="1">
      <c r="A13" s="36" t="s">
        <v>17</v>
      </c>
      <c r="B13" s="37" t="s">
        <v>16</v>
      </c>
      <c r="C13" s="37"/>
      <c r="D13" s="38">
        <v>605</v>
      </c>
      <c r="E13" s="38">
        <v>52</v>
      </c>
      <c r="F13" s="38">
        <v>47</v>
      </c>
      <c r="G13" s="38">
        <v>5</v>
      </c>
      <c r="H13" s="38">
        <v>3</v>
      </c>
      <c r="I13" s="38">
        <v>36</v>
      </c>
      <c r="J13" s="39">
        <f>5+2</f>
        <v>7</v>
      </c>
      <c r="K13" s="40">
        <v>4</v>
      </c>
      <c r="L13" s="41">
        <f>IF(D13+J13=0," ",D13/(D13+J13))</f>
        <v>0.988562091503268</v>
      </c>
      <c r="M13" s="41">
        <f>IF(D13+J13=0," ",J13/(D13+J13))</f>
        <v>0.011437908496732025</v>
      </c>
      <c r="N13" s="42"/>
    </row>
    <row r="14" spans="1:14" ht="12" customHeight="1">
      <c r="A14" s="36" t="s">
        <v>18</v>
      </c>
      <c r="B14" s="37" t="s">
        <v>16</v>
      </c>
      <c r="C14" s="37"/>
      <c r="D14" s="38">
        <v>1660</v>
      </c>
      <c r="E14" s="38">
        <v>152</v>
      </c>
      <c r="F14" s="38">
        <v>253</v>
      </c>
      <c r="G14" s="38">
        <v>7</v>
      </c>
      <c r="H14" s="38">
        <v>167</v>
      </c>
      <c r="I14" s="38">
        <v>37</v>
      </c>
      <c r="J14" s="39">
        <f>241+208</f>
        <v>449</v>
      </c>
      <c r="K14" s="40">
        <v>24</v>
      </c>
      <c r="L14" s="41">
        <f>IF(D14+J14=0," ",D14/(D14+J14))</f>
        <v>0.7871028923660502</v>
      </c>
      <c r="M14" s="41">
        <f>IF(D14+J14=0," ",J14/(D14+J14))</f>
        <v>0.21289710763394973</v>
      </c>
      <c r="N14" s="42"/>
    </row>
    <row r="15" spans="1:14" ht="12" customHeight="1">
      <c r="A15" s="36" t="s">
        <v>19</v>
      </c>
      <c r="B15" s="37" t="s">
        <v>20</v>
      </c>
      <c r="C15" s="37"/>
      <c r="D15" s="38">
        <v>2114</v>
      </c>
      <c r="E15" s="38">
        <v>79</v>
      </c>
      <c r="F15" s="38">
        <v>161</v>
      </c>
      <c r="G15" s="38">
        <v>7</v>
      </c>
      <c r="H15" s="38">
        <v>70</v>
      </c>
      <c r="I15" s="38">
        <v>44</v>
      </c>
      <c r="J15" s="39">
        <f>257+190</f>
        <v>447</v>
      </c>
      <c r="K15" s="40">
        <v>10</v>
      </c>
      <c r="L15" s="41">
        <f>IF(D15+J15=0," ",D15/(D15+J15))</f>
        <v>0.8254588051542366</v>
      </c>
      <c r="M15" s="41">
        <f>IF(D15+J15=0," ",J15/(D15+J15))</f>
        <v>0.1745411948457634</v>
      </c>
      <c r="N15" s="42"/>
    </row>
    <row r="16" spans="1:14" ht="12" customHeight="1">
      <c r="A16" s="36" t="s">
        <v>21</v>
      </c>
      <c r="B16" s="37" t="s">
        <v>22</v>
      </c>
      <c r="C16" s="37"/>
      <c r="D16" s="38">
        <v>3443</v>
      </c>
      <c r="E16" s="38">
        <v>135</v>
      </c>
      <c r="F16" s="38">
        <v>368</v>
      </c>
      <c r="G16" s="38">
        <v>8</v>
      </c>
      <c r="H16" s="38">
        <v>248</v>
      </c>
      <c r="I16" s="38">
        <v>40</v>
      </c>
      <c r="J16" s="39">
        <f>82+69</f>
        <v>151</v>
      </c>
      <c r="K16" s="40">
        <v>12</v>
      </c>
      <c r="L16" s="41">
        <f>IF(D16+J16=0," ",D16/(D16+J16))</f>
        <v>0.9579855314412911</v>
      </c>
      <c r="M16" s="41">
        <f>IF(D16+J16=0," ",J16/(D16+J16))</f>
        <v>0.04201446855870896</v>
      </c>
      <c r="N16" s="42"/>
    </row>
    <row r="17" spans="1:14" ht="12" customHeight="1">
      <c r="A17" s="36" t="s">
        <v>23</v>
      </c>
      <c r="B17" s="37" t="s">
        <v>16</v>
      </c>
      <c r="C17" s="37"/>
      <c r="D17" s="38">
        <v>3970</v>
      </c>
      <c r="E17" s="38">
        <v>52</v>
      </c>
      <c r="F17" s="38">
        <v>249</v>
      </c>
      <c r="G17" s="38">
        <v>7</v>
      </c>
      <c r="H17" s="38">
        <v>204</v>
      </c>
      <c r="I17" s="38">
        <v>27</v>
      </c>
      <c r="J17" s="39">
        <f>291+276</f>
        <v>567</v>
      </c>
      <c r="K17" s="40">
        <v>9</v>
      </c>
      <c r="L17" s="41">
        <f>IF(D17+J17=0," ",D17/(D17+J17))</f>
        <v>0.8750275512453163</v>
      </c>
      <c r="M17" s="41">
        <f>IF(D17+J17=0," ",J17/(D17+J17))</f>
        <v>0.12497244875468372</v>
      </c>
      <c r="N17" s="42"/>
    </row>
    <row r="18" spans="1:14" ht="12" customHeight="1">
      <c r="A18" s="36" t="s">
        <v>24</v>
      </c>
      <c r="B18" s="37" t="s">
        <v>25</v>
      </c>
      <c r="C18" s="37"/>
      <c r="D18" s="38">
        <v>1566</v>
      </c>
      <c r="E18" s="38">
        <v>62</v>
      </c>
      <c r="F18" s="38">
        <v>148</v>
      </c>
      <c r="G18" s="38">
        <v>6</v>
      </c>
      <c r="H18" s="38">
        <v>52</v>
      </c>
      <c r="I18" s="38">
        <v>22</v>
      </c>
      <c r="J18" s="39">
        <f>51+51</f>
        <v>102</v>
      </c>
      <c r="K18" s="40">
        <v>11</v>
      </c>
      <c r="L18" s="41">
        <f>IF(D18+J18=0," ",D18/(D18+J18))</f>
        <v>0.9388489208633094</v>
      </c>
      <c r="M18" s="41">
        <f>IF(D18+J18=0," ",J18/(D18+J18))</f>
        <v>0.06115107913669065</v>
      </c>
      <c r="N18" s="42"/>
    </row>
    <row r="19" spans="1:14" ht="12" customHeight="1">
      <c r="A19" s="36" t="s">
        <v>26</v>
      </c>
      <c r="B19" s="37" t="s">
        <v>16</v>
      </c>
      <c r="C19" s="37"/>
      <c r="D19" s="38">
        <v>3986</v>
      </c>
      <c r="E19" s="38">
        <v>78</v>
      </c>
      <c r="F19" s="38">
        <v>411</v>
      </c>
      <c r="G19" s="38">
        <v>7</v>
      </c>
      <c r="H19" s="38">
        <v>219</v>
      </c>
      <c r="I19" s="38">
        <v>34</v>
      </c>
      <c r="J19" s="39">
        <f>171+159</f>
        <v>330</v>
      </c>
      <c r="K19" s="40">
        <v>7</v>
      </c>
      <c r="L19" s="41">
        <f>IF(D19+J19=0," ",D19/(D19+J19))</f>
        <v>0.9235403151065802</v>
      </c>
      <c r="M19" s="41">
        <f>IF(D19+J19=0," ",J19/(D19+J19))</f>
        <v>0.07645968489341984</v>
      </c>
      <c r="N19" s="42"/>
    </row>
    <row r="20" spans="1:14" ht="12" customHeight="1">
      <c r="A20" s="36" t="s">
        <v>27</v>
      </c>
      <c r="B20" s="37" t="s">
        <v>16</v>
      </c>
      <c r="C20" s="37"/>
      <c r="D20" s="38">
        <v>1004</v>
      </c>
      <c r="E20" s="38">
        <v>97</v>
      </c>
      <c r="F20" s="38">
        <v>150</v>
      </c>
      <c r="G20" s="38">
        <v>7</v>
      </c>
      <c r="H20" s="38">
        <v>54</v>
      </c>
      <c r="I20" s="38">
        <v>45</v>
      </c>
      <c r="J20" s="39">
        <f>100+85</f>
        <v>185</v>
      </c>
      <c r="K20" s="40">
        <v>9</v>
      </c>
      <c r="L20" s="41">
        <f>IF(D20+J20=0," ",D20/(D20+J20))</f>
        <v>0.8444070647603028</v>
      </c>
      <c r="M20" s="41">
        <f>IF(D20+J20=0," ",J20/(D20+J20))</f>
        <v>0.15559293523969722</v>
      </c>
      <c r="N20" s="42"/>
    </row>
    <row r="21" spans="1:14" ht="12" customHeight="1">
      <c r="A21" s="36" t="s">
        <v>28</v>
      </c>
      <c r="B21" s="37" t="s">
        <v>16</v>
      </c>
      <c r="C21" s="37"/>
      <c r="D21" s="38">
        <v>5116</v>
      </c>
      <c r="E21" s="38">
        <v>33</v>
      </c>
      <c r="F21" s="38">
        <v>465</v>
      </c>
      <c r="G21" s="38">
        <v>7</v>
      </c>
      <c r="H21" s="38">
        <v>187</v>
      </c>
      <c r="I21" s="38">
        <v>22</v>
      </c>
      <c r="J21" s="39">
        <f>47+50</f>
        <v>97</v>
      </c>
      <c r="K21" s="40">
        <v>6</v>
      </c>
      <c r="L21" s="41">
        <f>IF(D21+J21=0," ",D21/(D21+J21))</f>
        <v>0.9813926721657394</v>
      </c>
      <c r="M21" s="41">
        <f>IF(D21+J21=0," ",J21/(D21+J21))</f>
        <v>0.018607327834260504</v>
      </c>
      <c r="N21" s="42"/>
    </row>
    <row r="22" spans="1:14" ht="12" customHeight="1">
      <c r="A22" s="36" t="s">
        <v>29</v>
      </c>
      <c r="B22" s="37" t="s">
        <v>16</v>
      </c>
      <c r="C22" s="37"/>
      <c r="D22" s="43">
        <v>2517</v>
      </c>
      <c r="E22" s="43">
        <v>31</v>
      </c>
      <c r="F22" s="43">
        <v>124</v>
      </c>
      <c r="G22" s="43">
        <v>5</v>
      </c>
      <c r="H22" s="43">
        <v>71</v>
      </c>
      <c r="I22" s="43">
        <v>22</v>
      </c>
      <c r="J22" s="44">
        <f>26+19</f>
        <v>45</v>
      </c>
      <c r="K22" s="45">
        <v>15</v>
      </c>
      <c r="L22" s="41">
        <f>IF(D22+J22=0," ",D22/(D22+J22))</f>
        <v>0.9824355971896955</v>
      </c>
      <c r="M22" s="41">
        <f>IF(D22+J22=0," ",J22/(D22+J22))</f>
        <v>0.01756440281030445</v>
      </c>
      <c r="N22" s="42"/>
    </row>
    <row r="23" spans="1:14" ht="12" customHeight="1">
      <c r="A23" s="36" t="s">
        <v>30</v>
      </c>
      <c r="B23" s="37" t="s">
        <v>16</v>
      </c>
      <c r="C23" s="37"/>
      <c r="D23" s="43">
        <v>779</v>
      </c>
      <c r="E23" s="43">
        <v>56</v>
      </c>
      <c r="F23" s="43">
        <v>58</v>
      </c>
      <c r="G23" s="43">
        <v>7</v>
      </c>
      <c r="H23" s="43">
        <v>60</v>
      </c>
      <c r="I23" s="46">
        <v>19</v>
      </c>
      <c r="J23" s="47"/>
      <c r="K23" s="45"/>
      <c r="L23" s="41">
        <f>IF(D23+J23=0," ",D23/(D23+J23))</f>
        <v>1</v>
      </c>
      <c r="M23" s="41">
        <f>IF(D23+J23=0," ",J23/(D23+J23))</f>
        <v>0</v>
      </c>
      <c r="N23" s="42"/>
    </row>
    <row r="24" spans="1:14" ht="12" customHeight="1">
      <c r="A24" s="36" t="s">
        <v>31</v>
      </c>
      <c r="B24" s="37" t="s">
        <v>16</v>
      </c>
      <c r="C24" s="37"/>
      <c r="D24" s="38">
        <v>370</v>
      </c>
      <c r="E24" s="38">
        <v>13</v>
      </c>
      <c r="F24" s="38">
        <v>33</v>
      </c>
      <c r="G24" s="38">
        <v>4</v>
      </c>
      <c r="H24" s="38"/>
      <c r="I24" s="38"/>
      <c r="J24" s="39">
        <f>49+43</f>
        <v>92</v>
      </c>
      <c r="K24" s="40">
        <v>9</v>
      </c>
      <c r="L24" s="41">
        <f>IF(D24+J24=0," ",D24/(D24+J24))</f>
        <v>0.8008658008658008</v>
      </c>
      <c r="M24" s="41">
        <f>IF(D24+J24=0," ",J24/(D24+J24))</f>
        <v>0.19913419913419914</v>
      </c>
      <c r="N24" s="42"/>
    </row>
    <row r="25" spans="1:14" ht="12" customHeight="1">
      <c r="A25" s="36" t="s">
        <v>32</v>
      </c>
      <c r="B25" s="37" t="s">
        <v>16</v>
      </c>
      <c r="C25" s="37"/>
      <c r="D25" s="43">
        <v>1625</v>
      </c>
      <c r="E25" s="43">
        <v>73</v>
      </c>
      <c r="F25" s="43">
        <v>207</v>
      </c>
      <c r="G25" s="43">
        <v>8</v>
      </c>
      <c r="H25" s="43">
        <v>129</v>
      </c>
      <c r="I25" s="43">
        <v>23</v>
      </c>
      <c r="J25" s="44">
        <f>127+116</f>
        <v>243</v>
      </c>
      <c r="K25" s="45">
        <v>7</v>
      </c>
      <c r="L25" s="41">
        <f>IF(D25+J25=0," ",D25/(D25+J25))</f>
        <v>0.869914346895075</v>
      </c>
      <c r="M25" s="41">
        <f>IF(D25+J25=0," ",J25/(D25+J25))</f>
        <v>0.13008565310492506</v>
      </c>
      <c r="N25" s="42"/>
    </row>
    <row r="26" spans="1:14" ht="12" customHeight="1">
      <c r="A26" s="36" t="s">
        <v>33</v>
      </c>
      <c r="B26" s="37" t="s">
        <v>34</v>
      </c>
      <c r="C26" s="37"/>
      <c r="D26" s="38">
        <v>2043</v>
      </c>
      <c r="E26" s="38">
        <v>147</v>
      </c>
      <c r="F26" s="38">
        <v>199</v>
      </c>
      <c r="G26" s="38">
        <v>4</v>
      </c>
      <c r="H26" s="38"/>
      <c r="I26" s="48"/>
      <c r="J26" s="49">
        <f>18+15</f>
        <v>33</v>
      </c>
      <c r="K26" s="40">
        <v>18</v>
      </c>
      <c r="L26" s="41">
        <f>IF(D26+J26=0," ",D26/(D26+J26))</f>
        <v>0.9841040462427746</v>
      </c>
      <c r="M26" s="41">
        <f>IF(D26+J26=0," ",J26/(D26+J26))</f>
        <v>0.015895953757225433</v>
      </c>
      <c r="N26" s="42"/>
    </row>
    <row r="27" spans="1:14" ht="12" customHeight="1">
      <c r="A27" s="36" t="s">
        <v>35</v>
      </c>
      <c r="B27" s="37" t="s">
        <v>36</v>
      </c>
      <c r="C27" s="37"/>
      <c r="D27" s="38">
        <v>1815</v>
      </c>
      <c r="E27" s="38">
        <v>56</v>
      </c>
      <c r="F27" s="38">
        <v>197</v>
      </c>
      <c r="G27" s="38">
        <v>7</v>
      </c>
      <c r="H27" s="38">
        <v>251</v>
      </c>
      <c r="I27" s="48">
        <v>26</v>
      </c>
      <c r="J27" s="49">
        <v>21</v>
      </c>
      <c r="K27" s="40">
        <v>12</v>
      </c>
      <c r="L27" s="41">
        <f>IF(D27+J27=0," ",D27/(D27+J27))</f>
        <v>0.988562091503268</v>
      </c>
      <c r="M27" s="41">
        <f>IF(D27+J27=0," ",J27/(D27+J27))</f>
        <v>0.011437908496732025</v>
      </c>
      <c r="N27" s="42"/>
    </row>
    <row r="28" spans="1:14" ht="12" customHeight="1">
      <c r="A28" s="36" t="s">
        <v>37</v>
      </c>
      <c r="B28" s="37" t="s">
        <v>38</v>
      </c>
      <c r="C28" s="37"/>
      <c r="D28" s="38">
        <v>81</v>
      </c>
      <c r="E28" s="38">
        <v>68</v>
      </c>
      <c r="F28" s="38">
        <v>10</v>
      </c>
      <c r="G28" s="38">
        <v>6</v>
      </c>
      <c r="H28" s="38">
        <v>14</v>
      </c>
      <c r="I28" s="48">
        <v>18</v>
      </c>
      <c r="J28" s="49">
        <v>3</v>
      </c>
      <c r="K28" s="40">
        <v>3</v>
      </c>
      <c r="L28" s="41">
        <f>IF(D28+J28=0," ",D28/(D28+J28))</f>
        <v>0.9642857142857143</v>
      </c>
      <c r="M28" s="41">
        <f>IF(D28+J28=0," ",J28/(D28+J28))</f>
        <v>0.03571428571428571</v>
      </c>
      <c r="N28" s="42"/>
    </row>
    <row r="29" spans="1:14" ht="12" customHeight="1">
      <c r="A29" s="36" t="s">
        <v>39</v>
      </c>
      <c r="B29" s="37" t="s">
        <v>40</v>
      </c>
      <c r="C29" s="37"/>
      <c r="D29" s="38">
        <v>67</v>
      </c>
      <c r="E29" s="38">
        <v>56</v>
      </c>
      <c r="F29" s="38">
        <v>6</v>
      </c>
      <c r="G29" s="38">
        <v>6</v>
      </c>
      <c r="H29" s="38">
        <v>12</v>
      </c>
      <c r="I29" s="48">
        <v>24</v>
      </c>
      <c r="J29" s="49">
        <v>1</v>
      </c>
      <c r="K29" s="40">
        <v>11</v>
      </c>
      <c r="L29" s="41">
        <f>IF(D29+J29=0," ",D29/(D29+J29))</f>
        <v>0.9852941176470589</v>
      </c>
      <c r="M29" s="41">
        <f>IF(D29+J29=0," ",J29/(D29+J29))</f>
        <v>0.014705882352941176</v>
      </c>
      <c r="N29" s="42"/>
    </row>
    <row r="30" spans="1:14" ht="12" customHeight="1">
      <c r="A30" s="36" t="s">
        <v>41</v>
      </c>
      <c r="B30" s="37" t="s">
        <v>42</v>
      </c>
      <c r="C30" s="37"/>
      <c r="D30" s="38">
        <v>1299</v>
      </c>
      <c r="E30" s="38">
        <v>57</v>
      </c>
      <c r="F30" s="38">
        <v>151</v>
      </c>
      <c r="G30" s="38">
        <v>8</v>
      </c>
      <c r="H30" s="38">
        <v>209</v>
      </c>
      <c r="I30" s="48">
        <v>24</v>
      </c>
      <c r="J30" s="49">
        <v>20</v>
      </c>
      <c r="K30" s="40">
        <v>5</v>
      </c>
      <c r="L30" s="41">
        <f>IF(D30+J30=0," ",D30/(D30+J30))</f>
        <v>0.9848369977255497</v>
      </c>
      <c r="M30" s="41">
        <f>IF(D30+J30=0," ",J30/(D30+J30))</f>
        <v>0.015163002274450341</v>
      </c>
      <c r="N30" s="42"/>
    </row>
    <row r="31" spans="1:14" ht="12" customHeight="1">
      <c r="A31" s="36" t="s">
        <v>43</v>
      </c>
      <c r="B31" s="37" t="s">
        <v>44</v>
      </c>
      <c r="C31" s="37"/>
      <c r="D31" s="38">
        <v>1340</v>
      </c>
      <c r="E31" s="38">
        <v>40</v>
      </c>
      <c r="F31" s="38">
        <v>114</v>
      </c>
      <c r="G31" s="38">
        <v>7</v>
      </c>
      <c r="H31" s="38">
        <v>156</v>
      </c>
      <c r="I31" s="48">
        <v>26</v>
      </c>
      <c r="J31" s="49">
        <v>11</v>
      </c>
      <c r="K31" s="40">
        <v>5</v>
      </c>
      <c r="L31" s="41">
        <f>IF(D31+J31=0," ",D31/(D31+J31))</f>
        <v>0.9918578830495929</v>
      </c>
      <c r="M31" s="41">
        <f>IF(D31+J31=0," ",J31/(D31+J31))</f>
        <v>0.008142116950407105</v>
      </c>
      <c r="N31" s="42"/>
    </row>
    <row r="32" spans="1:14" ht="12" customHeight="1">
      <c r="A32" s="36" t="s">
        <v>45</v>
      </c>
      <c r="B32" s="37" t="s">
        <v>46</v>
      </c>
      <c r="C32" s="37"/>
      <c r="D32" s="38">
        <v>282</v>
      </c>
      <c r="E32" s="38">
        <v>34</v>
      </c>
      <c r="F32" s="38">
        <v>27</v>
      </c>
      <c r="G32" s="38">
        <v>7</v>
      </c>
      <c r="H32" s="38">
        <v>5</v>
      </c>
      <c r="I32" s="48">
        <v>46</v>
      </c>
      <c r="J32" s="49">
        <v>1</v>
      </c>
      <c r="K32" s="40">
        <v>4</v>
      </c>
      <c r="L32" s="41">
        <f>IF(D32+J32=0," ",D32/(D32+J32))</f>
        <v>0.9964664310954063</v>
      </c>
      <c r="M32" s="41">
        <f>IF(D32+J32=0," ",J32/(D32+J32))</f>
        <v>0.0035335689045936395</v>
      </c>
      <c r="N32" s="42"/>
    </row>
    <row r="33" spans="1:14" ht="12" customHeight="1">
      <c r="A33" s="36" t="s">
        <v>47</v>
      </c>
      <c r="B33" s="37" t="s">
        <v>48</v>
      </c>
      <c r="C33" s="37"/>
      <c r="D33" s="38">
        <v>22</v>
      </c>
      <c r="E33" s="38">
        <v>33</v>
      </c>
      <c r="F33" s="38">
        <v>2</v>
      </c>
      <c r="G33" s="38">
        <v>9</v>
      </c>
      <c r="H33" s="38">
        <v>2</v>
      </c>
      <c r="I33" s="48">
        <v>37</v>
      </c>
      <c r="J33" s="49"/>
      <c r="K33" s="40"/>
      <c r="L33" s="41">
        <f>IF(D33+J33=0," ",D33/(D33+J33))</f>
        <v>1</v>
      </c>
      <c r="M33" s="41">
        <f>IF(D33+J33=0," ",J33/(D33+J33))</f>
        <v>0</v>
      </c>
      <c r="N33" s="42"/>
    </row>
    <row r="34" spans="1:14" ht="12" customHeight="1">
      <c r="A34" s="36" t="s">
        <v>49</v>
      </c>
      <c r="B34" s="37" t="s">
        <v>50</v>
      </c>
      <c r="C34" s="37"/>
      <c r="D34" s="38">
        <v>1276</v>
      </c>
      <c r="E34" s="38">
        <v>104</v>
      </c>
      <c r="F34" s="38">
        <v>92</v>
      </c>
      <c r="G34" s="38">
        <v>6</v>
      </c>
      <c r="H34" s="38">
        <v>68</v>
      </c>
      <c r="I34" s="48">
        <v>8</v>
      </c>
      <c r="J34" s="49">
        <f>29+29</f>
        <v>58</v>
      </c>
      <c r="K34" s="40">
        <v>13</v>
      </c>
      <c r="L34" s="41">
        <f>IF(D34+J34=0," ",D34/(D34+J34))</f>
        <v>0.9565217391304348</v>
      </c>
      <c r="M34" s="41">
        <f>IF(D34+J34=0," ",J34/(D34+J34))</f>
        <v>0.043478260869565216</v>
      </c>
      <c r="N34" s="42"/>
    </row>
    <row r="35" spans="1:14" ht="12" customHeight="1">
      <c r="A35" s="36" t="s">
        <v>51</v>
      </c>
      <c r="B35" s="37" t="s">
        <v>52</v>
      </c>
      <c r="C35" s="37"/>
      <c r="D35" s="38">
        <v>420</v>
      </c>
      <c r="E35" s="38">
        <v>66</v>
      </c>
      <c r="F35" s="38">
        <v>48</v>
      </c>
      <c r="G35" s="38">
        <v>4</v>
      </c>
      <c r="H35" s="38">
        <v>6</v>
      </c>
      <c r="I35" s="48">
        <v>3</v>
      </c>
      <c r="J35" s="49">
        <v>13</v>
      </c>
      <c r="K35" s="40">
        <v>4</v>
      </c>
      <c r="L35" s="41">
        <f>IF(D35+J35=0," ",D35/(D35+J35))</f>
        <v>0.9699769053117783</v>
      </c>
      <c r="M35" s="41">
        <f>IF(D35+J35=0," ",J35/(D35+J35))</f>
        <v>0.03002309468822171</v>
      </c>
      <c r="N35" s="42"/>
    </row>
    <row r="36" spans="1:14" ht="12" customHeight="1">
      <c r="A36" s="36" t="s">
        <v>53</v>
      </c>
      <c r="B36" s="37" t="s">
        <v>54</v>
      </c>
      <c r="C36" s="37"/>
      <c r="D36" s="38">
        <v>1865</v>
      </c>
      <c r="E36" s="38">
        <v>34</v>
      </c>
      <c r="F36" s="38">
        <v>96</v>
      </c>
      <c r="G36" s="38">
        <v>5</v>
      </c>
      <c r="H36" s="38">
        <v>1</v>
      </c>
      <c r="I36" s="48">
        <v>18</v>
      </c>
      <c r="J36" s="49">
        <f>9+6</f>
        <v>15</v>
      </c>
      <c r="K36" s="40">
        <v>20</v>
      </c>
      <c r="L36" s="41">
        <f>IF(D36+J36=0," ",D36/(D36+J36))</f>
        <v>0.9920212765957447</v>
      </c>
      <c r="M36" s="41">
        <f>IF(D36+J36=0," ",J36/(D36+J36))</f>
        <v>0.007978723404255319</v>
      </c>
      <c r="N36" s="42"/>
    </row>
    <row r="37" spans="1:14" ht="12" customHeight="1">
      <c r="A37" s="36" t="s">
        <v>55</v>
      </c>
      <c r="B37" s="37" t="s">
        <v>56</v>
      </c>
      <c r="C37" s="37"/>
      <c r="D37" s="43">
        <v>2404</v>
      </c>
      <c r="E37" s="43">
        <v>88</v>
      </c>
      <c r="F37" s="43">
        <v>190</v>
      </c>
      <c r="G37" s="43">
        <v>5</v>
      </c>
      <c r="H37" s="43">
        <v>81</v>
      </c>
      <c r="I37" s="46">
        <v>4</v>
      </c>
      <c r="J37" s="47">
        <f>32+43</f>
        <v>75</v>
      </c>
      <c r="K37" s="45">
        <v>18</v>
      </c>
      <c r="L37" s="41">
        <f>IF(D37+J37=0," ",D37/(D37+J37))</f>
        <v>0.9697458652682533</v>
      </c>
      <c r="M37" s="41">
        <f>IF(D37+J37=0," ",J37/(D37+J37))</f>
        <v>0.030254134731746672</v>
      </c>
      <c r="N37" s="42"/>
    </row>
    <row r="38" spans="1:14" ht="12" customHeight="1">
      <c r="A38" s="36" t="s">
        <v>57</v>
      </c>
      <c r="B38" s="37" t="s">
        <v>58</v>
      </c>
      <c r="C38" s="37"/>
      <c r="D38" s="38">
        <v>2559</v>
      </c>
      <c r="E38" s="38">
        <v>187</v>
      </c>
      <c r="F38" s="38">
        <v>91</v>
      </c>
      <c r="G38" s="38">
        <v>7</v>
      </c>
      <c r="H38" s="38">
        <v>71</v>
      </c>
      <c r="I38" s="38">
        <v>37</v>
      </c>
      <c r="J38" s="39">
        <v>19</v>
      </c>
      <c r="K38" s="40">
        <v>7</v>
      </c>
      <c r="L38" s="41">
        <f>IF(D38+J38=0," ",D38/(D38+J38))</f>
        <v>0.9926299456943367</v>
      </c>
      <c r="M38" s="41">
        <f>IF(D38+J38=0," ",J38/(D38+J38))</f>
        <v>0.007370054305663305</v>
      </c>
      <c r="N38" s="42"/>
    </row>
    <row r="39" spans="1:14" ht="12" customHeight="1">
      <c r="A39" s="36" t="s">
        <v>59</v>
      </c>
      <c r="B39" s="37" t="s">
        <v>60</v>
      </c>
      <c r="C39" s="37"/>
      <c r="D39" s="38">
        <v>158</v>
      </c>
      <c r="E39" s="38">
        <v>102</v>
      </c>
      <c r="F39" s="38">
        <v>12</v>
      </c>
      <c r="G39" s="38">
        <v>7</v>
      </c>
      <c r="H39" s="38">
        <v>19</v>
      </c>
      <c r="I39" s="38">
        <v>33</v>
      </c>
      <c r="J39" s="39">
        <v>4</v>
      </c>
      <c r="K39" s="40">
        <v>3</v>
      </c>
      <c r="L39" s="41">
        <f>IF(D39+J39=0," ",D39/(D39+J39))</f>
        <v>0.9753086419753086</v>
      </c>
      <c r="M39" s="41">
        <f>IF(D39+J39=0," ",J39/(D39+J39))</f>
        <v>0.024691358024691357</v>
      </c>
      <c r="N39" s="42"/>
    </row>
    <row r="40" spans="1:14" ht="12" customHeight="1">
      <c r="A40" s="36" t="s">
        <v>61</v>
      </c>
      <c r="B40" s="37" t="s">
        <v>62</v>
      </c>
      <c r="C40" s="37"/>
      <c r="D40" s="38">
        <v>2193</v>
      </c>
      <c r="E40" s="38">
        <v>85</v>
      </c>
      <c r="F40" s="38">
        <v>54</v>
      </c>
      <c r="G40" s="38">
        <v>7</v>
      </c>
      <c r="H40" s="38">
        <v>51</v>
      </c>
      <c r="I40" s="38">
        <v>38</v>
      </c>
      <c r="J40" s="39">
        <f>9+15</f>
        <v>24</v>
      </c>
      <c r="K40" s="40">
        <v>6</v>
      </c>
      <c r="L40" s="41">
        <f>IF(D40+J40=0," ",D40/(D40+J40))</f>
        <v>0.9891745602165088</v>
      </c>
      <c r="M40" s="41">
        <f>IF(D40+J40=0," ",J40/(D40+J40))</f>
        <v>0.010825439783491205</v>
      </c>
      <c r="N40" s="42"/>
    </row>
    <row r="41" spans="1:14" ht="12" customHeight="1">
      <c r="A41" s="36" t="s">
        <v>63</v>
      </c>
      <c r="B41" s="37" t="s">
        <v>64</v>
      </c>
      <c r="C41" s="37"/>
      <c r="D41" s="38">
        <v>1785</v>
      </c>
      <c r="E41" s="38">
        <v>61</v>
      </c>
      <c r="F41" s="38">
        <v>91</v>
      </c>
      <c r="G41" s="38">
        <v>6</v>
      </c>
      <c r="H41" s="38">
        <v>51</v>
      </c>
      <c r="I41" s="38">
        <v>27</v>
      </c>
      <c r="J41" s="39">
        <v>7</v>
      </c>
      <c r="K41" s="40">
        <v>20</v>
      </c>
      <c r="L41" s="41">
        <f>IF(D41+J41=0," ",D41/(D41+J41))</f>
        <v>0.99609375</v>
      </c>
      <c r="M41" s="41">
        <f>IF(D41+J41=0," ",J41/(D41+J41))</f>
        <v>0.00390625</v>
      </c>
      <c r="N41" s="42"/>
    </row>
    <row r="42" spans="1:14" ht="12" customHeight="1">
      <c r="A42" s="36" t="s">
        <v>65</v>
      </c>
      <c r="B42" s="37" t="s">
        <v>66</v>
      </c>
      <c r="C42" s="37"/>
      <c r="D42" s="43">
        <v>5175</v>
      </c>
      <c r="E42" s="43">
        <v>104</v>
      </c>
      <c r="F42" s="43">
        <v>380</v>
      </c>
      <c r="G42" s="43">
        <v>7</v>
      </c>
      <c r="H42" s="43">
        <v>213</v>
      </c>
      <c r="I42" s="43">
        <v>34</v>
      </c>
      <c r="J42" s="44">
        <f>187+193</f>
        <v>380</v>
      </c>
      <c r="K42" s="45">
        <v>9</v>
      </c>
      <c r="L42" s="41">
        <f>IF(D42+J42=0," ",D42/(D42+J42))</f>
        <v>0.9315931593159316</v>
      </c>
      <c r="M42" s="41">
        <f>IF(D42+J42=0," ",J42/(D42+J42))</f>
        <v>0.06840684068406841</v>
      </c>
      <c r="N42" s="42"/>
    </row>
    <row r="43" spans="1:14" ht="12" customHeight="1">
      <c r="A43" s="36" t="s">
        <v>67</v>
      </c>
      <c r="B43" s="37" t="s">
        <v>68</v>
      </c>
      <c r="C43" s="37"/>
      <c r="D43" s="43">
        <v>2255</v>
      </c>
      <c r="E43" s="43">
        <v>138</v>
      </c>
      <c r="F43" s="43">
        <v>240</v>
      </c>
      <c r="G43" s="43">
        <v>4</v>
      </c>
      <c r="H43" s="43"/>
      <c r="I43" s="46"/>
      <c r="J43" s="47">
        <f>46+47</f>
        <v>93</v>
      </c>
      <c r="K43" s="45">
        <v>13</v>
      </c>
      <c r="L43" s="41">
        <f>IF(D43+J43=0," ",D43/(D43+J43))</f>
        <v>0.9603918228279387</v>
      </c>
      <c r="M43" s="41">
        <f>IF(D43+J43=0," ",J43/(D43+J43))</f>
        <v>0.03960817717206133</v>
      </c>
      <c r="N43" s="42"/>
    </row>
    <row r="44" spans="1:14" ht="12" customHeight="1">
      <c r="A44" s="36" t="s">
        <v>69</v>
      </c>
      <c r="B44" s="37" t="s">
        <v>70</v>
      </c>
      <c r="C44" s="37"/>
      <c r="D44" s="43">
        <v>925</v>
      </c>
      <c r="E44" s="43">
        <v>80</v>
      </c>
      <c r="F44" s="43">
        <v>26</v>
      </c>
      <c r="G44" s="43">
        <v>4</v>
      </c>
      <c r="H44" s="43">
        <v>17</v>
      </c>
      <c r="I44" s="43">
        <v>30</v>
      </c>
      <c r="J44" s="44">
        <f>33+16</f>
        <v>49</v>
      </c>
      <c r="K44" s="45">
        <v>17</v>
      </c>
      <c r="L44" s="41">
        <f>IF(D44+J44=0," ",D44/(D44+J44))</f>
        <v>0.9496919917864476</v>
      </c>
      <c r="M44" s="41">
        <f>IF(D44+J44=0," ",J44/(D44+J44))</f>
        <v>0.050308008213552365</v>
      </c>
      <c r="N44" s="42"/>
    </row>
    <row r="45" spans="1:14" ht="12" customHeight="1">
      <c r="A45" s="36" t="s">
        <v>71</v>
      </c>
      <c r="B45" s="37" t="s">
        <v>72</v>
      </c>
      <c r="C45" s="37"/>
      <c r="D45" s="43">
        <v>1089</v>
      </c>
      <c r="E45" s="43">
        <v>207</v>
      </c>
      <c r="F45" s="43">
        <v>208</v>
      </c>
      <c r="G45" s="43">
        <v>5</v>
      </c>
      <c r="H45" s="43">
        <v>128</v>
      </c>
      <c r="I45" s="46">
        <v>24</v>
      </c>
      <c r="J45" s="49"/>
      <c r="K45" s="40"/>
      <c r="L45" s="41">
        <f>IF(D45+J45=0," ",D45/(D45+J45))</f>
        <v>1</v>
      </c>
      <c r="M45" s="41">
        <f>IF(D45+J45=0," ",J45/(D45+J45))</f>
        <v>0</v>
      </c>
      <c r="N45" s="42"/>
    </row>
    <row r="46" spans="1:14" ht="12" customHeight="1">
      <c r="A46" s="36" t="s">
        <v>73</v>
      </c>
      <c r="B46" s="37" t="s">
        <v>74</v>
      </c>
      <c r="C46" s="37"/>
      <c r="D46" s="43">
        <v>4</v>
      </c>
      <c r="E46" s="43">
        <v>201</v>
      </c>
      <c r="F46" s="43"/>
      <c r="G46" s="46"/>
      <c r="H46" s="50"/>
      <c r="I46" s="46"/>
      <c r="J46" s="49"/>
      <c r="K46" s="40"/>
      <c r="L46" s="41">
        <f>IF(D46+J46=0," ",D46/(D46+J46))</f>
        <v>1</v>
      </c>
      <c r="M46" s="41">
        <f>IF(D46+J46=0," ",J46/(D46+J46))</f>
        <v>0</v>
      </c>
      <c r="N46" s="42"/>
    </row>
    <row r="47" spans="1:14" ht="12" customHeight="1">
      <c r="A47" s="36" t="s">
        <v>75</v>
      </c>
      <c r="B47" s="37" t="s">
        <v>76</v>
      </c>
      <c r="C47" s="37"/>
      <c r="D47" s="43">
        <v>1084</v>
      </c>
      <c r="E47" s="43">
        <v>112</v>
      </c>
      <c r="F47" s="43">
        <v>176</v>
      </c>
      <c r="G47" s="43">
        <v>7</v>
      </c>
      <c r="H47" s="43">
        <v>92</v>
      </c>
      <c r="I47" s="46">
        <v>38</v>
      </c>
      <c r="J47" s="47"/>
      <c r="K47" s="45"/>
      <c r="L47" s="41">
        <f>IF(D47+J47=0," ",D47/(D47+J47))</f>
        <v>1</v>
      </c>
      <c r="M47" s="41">
        <f>IF(D47+J47=0," ",J47/(D47+J47))</f>
        <v>0</v>
      </c>
      <c r="N47" s="42"/>
    </row>
    <row r="48" spans="1:14" ht="12" customHeight="1">
      <c r="A48" s="36" t="s">
        <v>77</v>
      </c>
      <c r="B48" s="37" t="s">
        <v>78</v>
      </c>
      <c r="C48" s="37"/>
      <c r="D48" s="43">
        <v>4527</v>
      </c>
      <c r="E48" s="43">
        <v>113</v>
      </c>
      <c r="F48" s="43">
        <v>503</v>
      </c>
      <c r="G48" s="43">
        <v>7</v>
      </c>
      <c r="H48" s="43">
        <v>348</v>
      </c>
      <c r="I48" s="43">
        <v>45</v>
      </c>
      <c r="J48" s="44">
        <f>101+114</f>
        <v>215</v>
      </c>
      <c r="K48" s="45">
        <v>13</v>
      </c>
      <c r="L48" s="41">
        <f>IF(D48+J48=0," ",D48/(D48+J48))</f>
        <v>0.9546604808097849</v>
      </c>
      <c r="M48" s="41">
        <f>IF(D48+J48=0," ",J48/(D48+J48))</f>
        <v>0.0453395191902151</v>
      </c>
      <c r="N48" s="42"/>
    </row>
    <row r="49" spans="1:14" ht="12" customHeight="1">
      <c r="A49" s="36" t="s">
        <v>79</v>
      </c>
      <c r="B49" s="37" t="s">
        <v>80</v>
      </c>
      <c r="C49" s="37"/>
      <c r="D49" s="38">
        <v>1127</v>
      </c>
      <c r="E49" s="38">
        <v>83</v>
      </c>
      <c r="F49" s="38">
        <v>96</v>
      </c>
      <c r="G49" s="38">
        <v>6</v>
      </c>
      <c r="H49" s="38">
        <v>23</v>
      </c>
      <c r="I49" s="48">
        <v>8</v>
      </c>
      <c r="J49" s="49">
        <v>15</v>
      </c>
      <c r="K49" s="40">
        <v>11</v>
      </c>
      <c r="L49" s="41">
        <f>IF(D49+J49=0," ",D49/(D49+J49))</f>
        <v>0.9868651488616462</v>
      </c>
      <c r="M49" s="41">
        <f>IF(D49+J49=0," ",J49/(D49+J49))</f>
        <v>0.013134851138353765</v>
      </c>
      <c r="N49" s="42"/>
    </row>
    <row r="50" spans="1:14" ht="12" customHeight="1">
      <c r="A50" s="36" t="s">
        <v>81</v>
      </c>
      <c r="B50" s="37" t="s">
        <v>82</v>
      </c>
      <c r="C50" s="37"/>
      <c r="D50" s="38">
        <v>383</v>
      </c>
      <c r="E50" s="38">
        <v>153</v>
      </c>
      <c r="F50" s="38">
        <v>36</v>
      </c>
      <c r="G50" s="38">
        <v>1</v>
      </c>
      <c r="H50" s="38">
        <v>15</v>
      </c>
      <c r="I50" s="48">
        <v>34</v>
      </c>
      <c r="J50" s="49">
        <f>28+24</f>
        <v>52</v>
      </c>
      <c r="K50" s="40">
        <v>12</v>
      </c>
      <c r="L50" s="41">
        <f>IF(D50+J50=0," ",D50/(D50+J50))</f>
        <v>0.8804597701149425</v>
      </c>
      <c r="M50" s="41">
        <f>IF(D50+J50=0," ",J50/(D50+J50))</f>
        <v>0.11954022988505747</v>
      </c>
      <c r="N50" s="42"/>
    </row>
    <row r="51" spans="1:14" ht="12" customHeight="1">
      <c r="A51" s="36" t="s">
        <v>83</v>
      </c>
      <c r="B51" s="37" t="s">
        <v>84</v>
      </c>
      <c r="C51" s="37"/>
      <c r="D51" s="38">
        <v>1842</v>
      </c>
      <c r="E51" s="38">
        <v>78</v>
      </c>
      <c r="F51" s="38">
        <v>27</v>
      </c>
      <c r="G51" s="38">
        <v>6</v>
      </c>
      <c r="H51" s="38">
        <v>0</v>
      </c>
      <c r="I51" s="48">
        <v>0</v>
      </c>
      <c r="J51" s="49">
        <f>72+102</f>
        <v>174</v>
      </c>
      <c r="K51" s="40">
        <v>15</v>
      </c>
      <c r="L51" s="41">
        <f>IF(D51+J51=0," ",D51/(D51+J51))</f>
        <v>0.9136904761904762</v>
      </c>
      <c r="M51" s="41">
        <f>IF(D51+J51=0," ",J51/(D51+J51))</f>
        <v>0.08630952380952381</v>
      </c>
      <c r="N51" s="42"/>
    </row>
    <row r="52" spans="1:14" ht="12" customHeight="1">
      <c r="A52" s="36" t="s">
        <v>85</v>
      </c>
      <c r="B52" s="37" t="s">
        <v>86</v>
      </c>
      <c r="C52" s="37"/>
      <c r="D52" s="43">
        <v>1055</v>
      </c>
      <c r="E52" s="43">
        <v>98</v>
      </c>
      <c r="F52" s="43">
        <v>55</v>
      </c>
      <c r="G52" s="43">
        <v>10</v>
      </c>
      <c r="H52" s="43">
        <v>67</v>
      </c>
      <c r="I52" s="46">
        <v>24</v>
      </c>
      <c r="J52" s="47">
        <f>18+17</f>
        <v>35</v>
      </c>
      <c r="K52" s="45">
        <v>8</v>
      </c>
      <c r="L52" s="41">
        <f>IF(D52+J52=0," ",D52/(D52+J52))</f>
        <v>0.9678899082568807</v>
      </c>
      <c r="M52" s="41">
        <f>IF(D52+J52=0," ",J52/(D52+J52))</f>
        <v>0.03211009174311927</v>
      </c>
      <c r="N52" s="42"/>
    </row>
    <row r="53" spans="1:14" ht="12" customHeight="1">
      <c r="A53" s="36" t="s">
        <v>87</v>
      </c>
      <c r="B53" s="37" t="s">
        <v>88</v>
      </c>
      <c r="C53" s="37"/>
      <c r="D53" s="43">
        <v>656</v>
      </c>
      <c r="E53" s="43">
        <v>155</v>
      </c>
      <c r="F53" s="43">
        <v>13</v>
      </c>
      <c r="G53" s="43">
        <v>6</v>
      </c>
      <c r="H53" s="43">
        <v>22</v>
      </c>
      <c r="I53" s="43">
        <v>48</v>
      </c>
      <c r="J53" s="44">
        <v>8</v>
      </c>
      <c r="K53" s="45">
        <v>14</v>
      </c>
      <c r="L53" s="41">
        <f>IF(D53+J53=0," ",D53/(D53+J53))</f>
        <v>0.9879518072289156</v>
      </c>
      <c r="M53" s="41">
        <f>IF(D53+J53=0," ",J53/(D53+J53))</f>
        <v>0.012048192771084338</v>
      </c>
      <c r="N53" s="42"/>
    </row>
    <row r="54" spans="1:14" ht="12" customHeight="1">
      <c r="A54" s="51" t="s">
        <v>89</v>
      </c>
      <c r="B54" s="37" t="s">
        <v>90</v>
      </c>
      <c r="C54" s="37"/>
      <c r="D54" s="43">
        <v>1156</v>
      </c>
      <c r="E54" s="43">
        <v>182</v>
      </c>
      <c r="F54" s="43">
        <v>69</v>
      </c>
      <c r="G54" s="43">
        <v>5</v>
      </c>
      <c r="H54" s="43">
        <v>124</v>
      </c>
      <c r="I54" s="46">
        <v>52</v>
      </c>
      <c r="J54" s="47">
        <v>22</v>
      </c>
      <c r="K54" s="45">
        <v>31</v>
      </c>
      <c r="L54" s="41">
        <f>IF(D54+J54=0," ",D54/(D54+J54))</f>
        <v>0.9813242784380306</v>
      </c>
      <c r="M54" s="41">
        <f>IF(D54+J54=0," ",J54/(D54+J54))</f>
        <v>0.01867572156196944</v>
      </c>
      <c r="N54" s="42"/>
    </row>
    <row r="55" spans="1:20" s="59" customFormat="1" ht="19.5" customHeight="1">
      <c r="A55" s="52" t="s">
        <v>91</v>
      </c>
      <c r="B55" s="52"/>
      <c r="C55" s="52"/>
      <c r="D55" s="53">
        <v>72348</v>
      </c>
      <c r="E55" s="53">
        <v>91</v>
      </c>
      <c r="F55" s="54">
        <v>6257</v>
      </c>
      <c r="G55" s="55">
        <v>7</v>
      </c>
      <c r="H55" s="54">
        <v>3765</v>
      </c>
      <c r="I55" s="56">
        <v>32</v>
      </c>
      <c r="J55" s="53">
        <f>SUM(J12:J54)</f>
        <v>4281</v>
      </c>
      <c r="K55" s="53">
        <f>SUM(K12:K54)/37</f>
        <v>11.486486486486486</v>
      </c>
      <c r="L55" s="57">
        <f>IF(D55+J55=0," ",D55/(D55+J55))</f>
        <v>0.9441334220725834</v>
      </c>
      <c r="M55" s="57">
        <f>IF(D55+J55=0," ",J55/(D55+J55))</f>
        <v>0.05586657792741651</v>
      </c>
      <c r="N55" s="58"/>
      <c r="O55" s="1"/>
      <c r="P55" s="1"/>
      <c r="Q55" s="1"/>
      <c r="R55" s="1"/>
      <c r="S55" s="1"/>
      <c r="T55" s="1"/>
    </row>
    <row r="56" spans="1:9" ht="13.5">
      <c r="A56" s="60"/>
      <c r="B56" s="60"/>
      <c r="C56" s="60"/>
      <c r="D56" s="60"/>
      <c r="E56" s="61"/>
      <c r="F56" s="62"/>
      <c r="G56" s="62"/>
      <c r="H56" s="62"/>
      <c r="I56" s="62"/>
    </row>
    <row r="57" spans="1:20" s="59" customFormat="1" ht="19.5" customHeight="1">
      <c r="A57" s="63" t="s">
        <v>92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66"/>
      <c r="O57" s="1"/>
      <c r="P57" s="1"/>
      <c r="Q57" s="1"/>
      <c r="R57" s="1"/>
      <c r="S57" s="1"/>
      <c r="T57" s="1"/>
    </row>
  </sheetData>
  <sheetProtection selectLockedCells="1" selectUnlockedCells="1"/>
  <mergeCells count="56">
    <mergeCell ref="A2:M3"/>
    <mergeCell ref="A4:M4"/>
    <mergeCell ref="D7:K7"/>
    <mergeCell ref="L7:L11"/>
    <mergeCell ref="M7:M11"/>
    <mergeCell ref="D8:I8"/>
    <mergeCell ref="J8:K8"/>
    <mergeCell ref="D9:E9"/>
    <mergeCell ref="F9:G9"/>
    <mergeCell ref="H9:I9"/>
    <mergeCell ref="J9:K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5:C55"/>
  </mergeCells>
  <printOptions horizontalCentered="1" verticalCentered="1"/>
  <pageMargins left="0.15763888888888888" right="0.15763888888888888" top="0.39305555555555555" bottom="0.39375000000000004" header="0.19652777777777777" footer="0.11805555555555555"/>
  <pageSetup fitToHeight="1" fitToWidth="1" horizontalDpi="300" verticalDpi="300" orientation="landscape" paperSize="9"/>
  <headerFooter alignWithMargins="0">
    <oddHeader>&amp;C&amp;"Calibri,Standard"&amp;14REGIONE PUGLIA - Monitoraggio dei Tempi di Attesa</oddHeader>
    <oddFooter xml:space="preserve">&amp;L&amp;"Calibri,Standard"&amp;11                I dati riferiti all'attività istituzionale sono stati elaborati da InnovaPuglia a partire dai flussi caricati sul Sistema CUP-SGD&amp;R&amp;"Calibri,Standard"&amp;11&amp;D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2019-08-07T09:20:23Z</dcterms:modified>
  <cp:category/>
  <cp:version/>
  <cp:contentType/>
  <cp:contentStatus/>
  <cp:revision>1</cp:revision>
</cp:coreProperties>
</file>