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Locazioni ASL BA" sheetId="1" r:id="rId1"/>
    <sheet name="Foglio3" sheetId="2" r:id="rId2"/>
  </sheets>
  <definedNames>
    <definedName name="_xlnm.Print_Area" localSheetId="0">'Locazioni ASL BA'!$A$1:$M$105</definedName>
  </definedNames>
  <calcPr fullCalcOnLoad="1"/>
</workbook>
</file>

<file path=xl/sharedStrings.xml><?xml version="1.0" encoding="utf-8"?>
<sst xmlns="http://schemas.openxmlformats.org/spreadsheetml/2006/main" count="579" uniqueCount="304">
  <si>
    <t xml:space="preserve">Nr. </t>
  </si>
  <si>
    <t>CITTA'  IMMOBILE LOCATO</t>
  </si>
  <si>
    <t>INDIRIZZO IMMOBILE LOCATO</t>
  </si>
  <si>
    <t>SERVIZIO</t>
  </si>
  <si>
    <t>CANONE ANNUO</t>
  </si>
  <si>
    <t>ALTAMURA</t>
  </si>
  <si>
    <t>ACQUAVIVA DELLE F.</t>
  </si>
  <si>
    <t>VIA MILANO, 21/F</t>
  </si>
  <si>
    <t>VIA MILANO, 19/21</t>
  </si>
  <si>
    <t>FERRULLI GIULIA</t>
  </si>
  <si>
    <t>SER. FARMACEUTICO TERR.</t>
  </si>
  <si>
    <t>VIA VITTIME DI VIA FANI</t>
  </si>
  <si>
    <t>ROSSI CRESCENZA MARIA</t>
  </si>
  <si>
    <t>UFFICI SANITARI ED AMM/VI VARI</t>
  </si>
  <si>
    <t>VIA MILANO, 21/E</t>
  </si>
  <si>
    <t>SEDE SERT</t>
  </si>
  <si>
    <t>VENTURA ISABELLA</t>
  </si>
  <si>
    <t>POLIAMBULATORIO</t>
  </si>
  <si>
    <t>CASSANO DELLE M.</t>
  </si>
  <si>
    <t>VIA LAUDATI ANG. VIA SEGNI</t>
  </si>
  <si>
    <t>TAGLIENTE ROSANNA</t>
  </si>
  <si>
    <t>U.P. PROTESI E RIABILITAZIONE</t>
  </si>
  <si>
    <t>VIA IV NOVEMBRE, 4</t>
  </si>
  <si>
    <t>SPADAFINA VINCENZA</t>
  </si>
  <si>
    <t>CONS. FAM.</t>
  </si>
  <si>
    <t>GRAVINA IN P.</t>
  </si>
  <si>
    <t>VIA LONGO</t>
  </si>
  <si>
    <t>PARROCCHIA SS. PIETRO E PAOLO</t>
  </si>
  <si>
    <t>CENTRO RIABILITATIVO</t>
  </si>
  <si>
    <t>VIA GIOVANNI XXIII, 7/9</t>
  </si>
  <si>
    <t>VERNA SAVERIO</t>
  </si>
  <si>
    <t>SISP</t>
  </si>
  <si>
    <t>VIA S.G. BOSCO ANG. MARTIN LUTER KING</t>
  </si>
  <si>
    <t>SANNICANDRO DI BARI</t>
  </si>
  <si>
    <t>C. V. EMANUELE, 65</t>
  </si>
  <si>
    <t>SISP - G.M.</t>
  </si>
  <si>
    <t>PERAGINE MICHELE</t>
  </si>
  <si>
    <t>SANTERAMO IN COLLE</t>
  </si>
  <si>
    <t>VIA TOGLIATTI, 9,11, 13</t>
  </si>
  <si>
    <t>DIP. PREV.</t>
  </si>
  <si>
    <t>LABARILE FRANCESCA</t>
  </si>
  <si>
    <t>VIA PAISIELLO, 2</t>
  </si>
  <si>
    <t>SERT</t>
  </si>
  <si>
    <t>BITONTO</t>
  </si>
  <si>
    <t>DSS</t>
  </si>
  <si>
    <t>PIAZZA CASTELLO, 2</t>
  </si>
  <si>
    <t>SIM</t>
  </si>
  <si>
    <t>DE MICHELE DE MICHELE RAFFAELE</t>
  </si>
  <si>
    <t>VIA MAZZINI, 46</t>
  </si>
  <si>
    <t>CENTRO SOCIAL. "UNA TECA PER TUTTI"</t>
  </si>
  <si>
    <t>VIA G. COMES, 86</t>
  </si>
  <si>
    <t>AMB. SPECIALISTICI</t>
  </si>
  <si>
    <t>LOGRIECO MARIO CARMINE</t>
  </si>
  <si>
    <t>CORATO</t>
  </si>
  <si>
    <t>VIALE V. VENETO 14</t>
  </si>
  <si>
    <t>CONSULTORIO FAMILIARE</t>
  </si>
  <si>
    <t>AVV. MICHELE QUINTO</t>
  </si>
  <si>
    <t>VIALE CADORNA, 12</t>
  </si>
  <si>
    <t>SERV. RIAB.</t>
  </si>
  <si>
    <t>PROCACCI GIUSEPPE</t>
  </si>
  <si>
    <t>VIALE CADORNA, 14</t>
  </si>
  <si>
    <t>SERVIZIO VETERINARIO</t>
  </si>
  <si>
    <t>RUVO DI PUGLIA</t>
  </si>
  <si>
    <t>VIA MAMELI</t>
  </si>
  <si>
    <t>SANTORO SANTA</t>
  </si>
  <si>
    <t xml:space="preserve">TERLIZZI </t>
  </si>
  <si>
    <t>VIA ASTI, 6</t>
  </si>
  <si>
    <t>AMENDOLAGINE GIORGIO</t>
  </si>
  <si>
    <t>MONOPOLI</t>
  </si>
  <si>
    <t>SIM                             COMMISSIONE INV.  SERVIZIO I.P.</t>
  </si>
  <si>
    <t>GIAMPORCARO INES</t>
  </si>
  <si>
    <t>VIA GIOVANNI PAOLO I</t>
  </si>
  <si>
    <t>EX CPR</t>
  </si>
  <si>
    <t>GIOIA DEL COLLE</t>
  </si>
  <si>
    <t>VIA PAOLO VI</t>
  </si>
  <si>
    <t>CENTRO DIURNO E AMB. SIM SERV. VET</t>
  </si>
  <si>
    <t>ISTITUTO DIOCESANO SOSTENTAMENTO DEL CLERO</t>
  </si>
  <si>
    <t>VIA N. SAURO, 6</t>
  </si>
  <si>
    <t>ROMANO VITO GIUSEPPE</t>
  </si>
  <si>
    <t>VIA D'ANNUNZIO, 74-76-78</t>
  </si>
  <si>
    <t>VACC. MED. DEL LAVORO ED IGIENE PUBBLICA</t>
  </si>
  <si>
    <t>CONVERSANO</t>
  </si>
  <si>
    <t>VIA FRATELLI PASCALE, 43/51</t>
  </si>
  <si>
    <t>UFFICI VARI</t>
  </si>
  <si>
    <t>NOCI</t>
  </si>
  <si>
    <t>VIA G. FORTUNATO</t>
  </si>
  <si>
    <t>COMUNE DI NOCI</t>
  </si>
  <si>
    <t>CASTELLANA GROTTE</t>
  </si>
  <si>
    <t>VIA DE AMICIS, 26</t>
  </si>
  <si>
    <t>COMMISSIONE INV. CIVILI</t>
  </si>
  <si>
    <t>VIA DE AMICIS, 28</t>
  </si>
  <si>
    <t>VIA E. DE AMICIS, 28</t>
  </si>
  <si>
    <t>CASCELLA SEBASTIANO</t>
  </si>
  <si>
    <t>BARI</t>
  </si>
  <si>
    <t>VIA MURAT, 1</t>
  </si>
  <si>
    <t>SPESAL</t>
  </si>
  <si>
    <t>VICO II OBERDAN, 24</t>
  </si>
  <si>
    <t>DSS 7</t>
  </si>
  <si>
    <t>VIA OSPEDALE DI VENERE, 110</t>
  </si>
  <si>
    <t>VIA OMODEO, 7</t>
  </si>
  <si>
    <t>COMUNE DI BARI</t>
  </si>
  <si>
    <t>EX SCUOLA MEDIA A.MORO - ENZITETO</t>
  </si>
  <si>
    <t>CONS. FAM. E G.M.</t>
  </si>
  <si>
    <t>VIA AQUILINO, 1 P.T.</t>
  </si>
  <si>
    <t>G.M. E 118</t>
  </si>
  <si>
    <t>CENTRO DIREZIONALE JAPIGIA - DSS 8</t>
  </si>
  <si>
    <t xml:space="preserve">BARI S. SPIRITO               LOC. S. PIO </t>
  </si>
  <si>
    <t>VIA FERMI ANG. VIA DE GASPERI</t>
  </si>
  <si>
    <t>COMUNE DI CELLAMARE</t>
  </si>
  <si>
    <t>SERVIZI SANITARI PER DSS 10</t>
  </si>
  <si>
    <t>MODUGNO</t>
  </si>
  <si>
    <t>SSM</t>
  </si>
  <si>
    <t>ADELFIA</t>
  </si>
  <si>
    <t>VIA MARCONI, 12 - 12A</t>
  </si>
  <si>
    <t>DI TURI MARIA CONCETTA</t>
  </si>
  <si>
    <t xml:space="preserve">SISP </t>
  </si>
  <si>
    <t>TRIGGIANO</t>
  </si>
  <si>
    <t>BITRITTO</t>
  </si>
  <si>
    <t>VIA T. FIORE, 16</t>
  </si>
  <si>
    <t>DE NOVELLIS MARIA DIANA</t>
  </si>
  <si>
    <t>VIA T. FIORE, 18</t>
  </si>
  <si>
    <t>GABELLONE MARIA SILVANA</t>
  </si>
  <si>
    <t>VIA VOLPE, 1</t>
  </si>
  <si>
    <t>VIA MODUGNO, 15</t>
  </si>
  <si>
    <t>MASELLIS GRAZIA</t>
  </si>
  <si>
    <t>VIA PASCOLI, 23</t>
  </si>
  <si>
    <t>G.M. CONS. FAM</t>
  </si>
  <si>
    <t>BITETTO</t>
  </si>
  <si>
    <t>VICO PALO ANG. VIA BALENZANO</t>
  </si>
  <si>
    <t>PARTIGIANO ANTONIA</t>
  </si>
  <si>
    <t>SISP + G.M.</t>
  </si>
  <si>
    <t>VIA VOLTA, 25</t>
  </si>
  <si>
    <t>PATANO MICHELE</t>
  </si>
  <si>
    <t>DSS 10</t>
  </si>
  <si>
    <t>VIA VOLTA ANG. VIA CASALINO</t>
  </si>
  <si>
    <t>CONS. FAMILIARE</t>
  </si>
  <si>
    <t>RUTIGLIANO GRAZIA</t>
  </si>
  <si>
    <t>VIA DEI MILLE, 29</t>
  </si>
  <si>
    <t>SERVIZIO VETERINARIO - DSM</t>
  </si>
  <si>
    <t>RUBINO ELISA GIOCONDA</t>
  </si>
  <si>
    <t>PASCAZIO ANGELA</t>
  </si>
  <si>
    <t>IACOBELLIS LORENZO</t>
  </si>
  <si>
    <t>VIA FANIN, 35</t>
  </si>
  <si>
    <t>VITTI EMMA</t>
  </si>
  <si>
    <t>VIA CACUDI, 31</t>
  </si>
  <si>
    <t>CENTRO DIREZIONALE S. PAOLO      POLIAMBULATORI</t>
  </si>
  <si>
    <t>PIAZZA UMBERTO 7</t>
  </si>
  <si>
    <t>COMUNE DI BITETTO</t>
  </si>
  <si>
    <t>CENTRO RIABIL. DISABILI</t>
  </si>
  <si>
    <t>VIA PRINCIPE DI PIEMONTE, 22</t>
  </si>
  <si>
    <t>SERVIZIO CONTINUITA' ASSIST. E CENTRO PRELIEVI</t>
  </si>
  <si>
    <t>BARI - CARBONARA</t>
  </si>
  <si>
    <t>BARI - TORRE A MARE</t>
  </si>
  <si>
    <t>A.N.M.I.G.</t>
  </si>
  <si>
    <t>VIA BERTOLINI, 37/F</t>
  </si>
  <si>
    <t>CSM E SERV. Neuropsichiatria inf.</t>
  </si>
  <si>
    <t>MONTENEGRO ANGELO</t>
  </si>
  <si>
    <t>VIA C. PISONIO, 4/12 -18 e 20/28</t>
  </si>
  <si>
    <t>VIA X MARZO, 45</t>
  </si>
  <si>
    <t>PARROCCHIA M. SS. ANNUNZIATA</t>
  </si>
  <si>
    <t>CSM BARI 9</t>
  </si>
  <si>
    <t>REALMONTE PASQUA - NETTI FRANCESCO SAVERIO</t>
  </si>
  <si>
    <t>SERVIZIO VETERINARIO - SPESAL</t>
  </si>
  <si>
    <t>ASL BA - AREA GESTIONE TECNICA - F.S.: "GESTIONE PATRIMONIO IMMOBILIARE DA REDDITO E LOCAZIONI"</t>
  </si>
  <si>
    <t>RECCHIA ANNAMARIA                       NETTI VINCENZO</t>
  </si>
  <si>
    <t>VICO II OBERDAN 34,36</t>
  </si>
  <si>
    <t>LOIZZI MARIA LAURA</t>
  </si>
  <si>
    <t xml:space="preserve">PROPRIETARI </t>
  </si>
  <si>
    <t>CSM</t>
  </si>
  <si>
    <t xml:space="preserve">PICCARRETA /MARCHESE </t>
  </si>
  <si>
    <t>DI CAGNO ABBRESCIA SIMEONE</t>
  </si>
  <si>
    <t>BRANDONISIO CARMELA</t>
  </si>
  <si>
    <t>Riduzione automatica 15% canone - l. n. 89/14</t>
  </si>
  <si>
    <t>Canone annuo ridotto</t>
  </si>
  <si>
    <t>DEP. FARMACEUTICO e  Guardia .M.</t>
  </si>
  <si>
    <t xml:space="preserve">LOZUPPONE VITTORIO E MARIA </t>
  </si>
  <si>
    <t>P.ZZA FERNINANDO II DI BORBONE, 18</t>
  </si>
  <si>
    <t>A.S.P. - AZIENDA PUBBLICA DEI SERVIZI ALLA PERSONA - "M.CRISTINA DI SAVOIA"</t>
  </si>
  <si>
    <t>SERVIZI RAIBILITATIVI</t>
  </si>
  <si>
    <t>Via Lanzillotta 24/26/28</t>
  </si>
  <si>
    <t xml:space="preserve">UFFICI SANITARI </t>
  </si>
  <si>
    <t>D'ADDABBO Francesca erede del Sig  D'Addabbo Romano deceduto</t>
  </si>
  <si>
    <t>VIA CARNEVALE</t>
  </si>
  <si>
    <t>DITTA SUPERETTE SNC</t>
  </si>
  <si>
    <t>VIA PALESTRO, 60</t>
  </si>
  <si>
    <t>DITTA EMPIRE SPORT CENTER</t>
  </si>
  <si>
    <t>FARMACIA TERRITORIALE</t>
  </si>
  <si>
    <t xml:space="preserve">DITTA MA.FRE </t>
  </si>
  <si>
    <t>CSM-DSM</t>
  </si>
  <si>
    <t>VIA E. TOTI,38</t>
  </si>
  <si>
    <t>IMMOBILIARE JAPIGIA</t>
  </si>
  <si>
    <t xml:space="preserve">BARI </t>
  </si>
  <si>
    <t>VIA PODGORA DAL N. 63 AL N. 85</t>
  </si>
  <si>
    <t>DITTA EDILFIN</t>
  </si>
  <si>
    <t>CSM BARI EST</t>
  </si>
  <si>
    <t xml:space="preserve">GIM SS </t>
  </si>
  <si>
    <t>VIA PAPALIA, 16</t>
  </si>
  <si>
    <t>DITTA NINNI GIUSEPPE S.U.R.L.</t>
  </si>
  <si>
    <t>ANGIULLI 34/34A/36</t>
  </si>
  <si>
    <t>NUOVA GEA IMMOBILIARE</t>
  </si>
  <si>
    <t>AMBULATORIO/ARCHIVIO/DEPOSITO</t>
  </si>
  <si>
    <t>VIA AMENDOLA 124/B</t>
  </si>
  <si>
    <t>ICA SRL</t>
  </si>
  <si>
    <t>VICO OBERDAN 30/32</t>
  </si>
  <si>
    <t>DITTA FLAMIR</t>
  </si>
  <si>
    <t>VIA PARADISO DAL N. 18/A AL N. 18/P</t>
  </si>
  <si>
    <t>BARI - CELLAMARE</t>
  </si>
  <si>
    <t>CO.E.MO.</t>
  </si>
  <si>
    <t>TURI</t>
  </si>
  <si>
    <t>COMUNE DI TURI</t>
  </si>
  <si>
    <t>UFFICI SANITARI</t>
  </si>
  <si>
    <t>DITTA IPPOLITO SRL</t>
  </si>
  <si>
    <t>VIA VITTORIO VENETO, 20</t>
  </si>
  <si>
    <t>SEDE AMBULATORI E SERVIZI VARI</t>
  </si>
  <si>
    <t>DSS 9 E DIP PREV</t>
  </si>
  <si>
    <t>P.ZZA VITTORIO VENETO, 35</t>
  </si>
  <si>
    <t>DITTA FLAMIR SRL</t>
  </si>
  <si>
    <t>SER. SANITARI ED AMM.VI</t>
  </si>
  <si>
    <t>MOLFETTA</t>
  </si>
  <si>
    <t>VIA TOGLIATTI 6/C</t>
  </si>
  <si>
    <t>DITTA SANCILIO DI SANCILIO F</t>
  </si>
  <si>
    <t>FINGEA SPA</t>
  </si>
  <si>
    <t>VIA ANGIULLI 10/40A/40B</t>
  </si>
  <si>
    <t>VIA AQUILINO, 1 - PIANO 1</t>
  </si>
  <si>
    <t xml:space="preserve">SCIANATICO MICHELE/CANIO/PIERGIORGIO </t>
  </si>
  <si>
    <t>BURDI O. PASCAZIO A.- LATORRE MONGELLI</t>
  </si>
  <si>
    <t>VICO OBERDAN 24</t>
  </si>
  <si>
    <t>DITTA SOMEDIL</t>
  </si>
  <si>
    <t>MONTELEONE GIUSEPPE E ANGELA</t>
  </si>
  <si>
    <t>VIA F. VECCHIO. 3</t>
  </si>
  <si>
    <t>(Erede di SAVINO VITA MARIA) D'Alessandro Angelina e Mariella</t>
  </si>
  <si>
    <t>CAPURSO</t>
  </si>
  <si>
    <t>VIA D. EGIDIO, 1/3</t>
  </si>
  <si>
    <t>GIOVINAZZO</t>
  </si>
  <si>
    <t>REGIONE PUGLIA</t>
  </si>
  <si>
    <t xml:space="preserve">DEBENEDICTIS MARIA TERESA - PERNIOLA LUCIA VITA </t>
  </si>
  <si>
    <t>GM SIM SISP</t>
  </si>
  <si>
    <t>VIA GIOVANNI XXIII</t>
  </si>
  <si>
    <t>PRONTO SOCCORSO E POLIAMBULATORI VARI</t>
  </si>
  <si>
    <t>VIA DANTE 209/C</t>
  </si>
  <si>
    <t>GUERRA COSTRUZIONI SRL</t>
  </si>
  <si>
    <t>CSM 10</t>
  </si>
  <si>
    <t>VIA MILANO, 21/C</t>
  </si>
  <si>
    <t>VIA QUASIMODO,27</t>
  </si>
  <si>
    <t xml:space="preserve">Via Quasimodo,27 </t>
  </si>
  <si>
    <t>VIA VACCARELLA, 42, 42/a, 42/c, 42/D, 42/e</t>
  </si>
  <si>
    <t xml:space="preserve"> VICO II OBERDAN, 24</t>
  </si>
  <si>
    <t>VIA VACCARELLA 36/38/40</t>
  </si>
  <si>
    <t>VICO II OBERDAN 26/28</t>
  </si>
  <si>
    <t>VIA VACCARELLA 32/34/ VICO II OBERDAN 44</t>
  </si>
  <si>
    <t xml:space="preserve"> EDIL COMPANY</t>
  </si>
  <si>
    <t xml:space="preserve">FANELLI ANTONIA E FRANCESCO SAVERIO </t>
  </si>
  <si>
    <t>GRUMO APPULA</t>
  </si>
  <si>
    <t>VIA MONTEVERDE 87/31</t>
  </si>
  <si>
    <t>GALENA FRANCESCO</t>
  </si>
  <si>
    <t>POLIGNANO A MARE</t>
  </si>
  <si>
    <t>VIA VIVARINI, 2 ANG. VIA PARCO DEL LAURO</t>
  </si>
  <si>
    <t>SERVIZIO IGIENE PUBBLICA</t>
  </si>
  <si>
    <t>RENNA MARIA ANTONIETTA</t>
  </si>
  <si>
    <t>P.zza Cisternino pt e 1 piano</t>
  </si>
  <si>
    <t>IGIENE PUBBLICA - SERV. VETERINARIO - UFF. INVALIDI - SESPAL - SISP - SIAN</t>
  </si>
  <si>
    <t xml:space="preserve">   ELENCO PROPRIETARI</t>
  </si>
  <si>
    <t>VIA QUASIMODO,9,11</t>
  </si>
  <si>
    <t>TRIM.</t>
  </si>
  <si>
    <t>SEMESTRALE</t>
  </si>
  <si>
    <t>VIA PASUBIO 171-173-175</t>
  </si>
  <si>
    <t>ANNUALE</t>
  </si>
  <si>
    <t>VIA DON GNOCCHI S. PAOLO</t>
  </si>
  <si>
    <t>MAPA</t>
  </si>
  <si>
    <t>VIA D'AZEGLIO,36</t>
  </si>
  <si>
    <t>ACQUFREDDA VITTORIA</t>
  </si>
  <si>
    <t>DEP. SERV. FARM. TERRITORIALE</t>
  </si>
  <si>
    <t>ACQUFREDDA ANDREA VINCENZO</t>
  </si>
  <si>
    <t>SERV. TOSSICODIPENDENZE</t>
  </si>
  <si>
    <t>COLASANTI FABIO</t>
  </si>
  <si>
    <t xml:space="preserve">II E III TRAV. CIA CADUTI SUL LAVORO </t>
  </si>
  <si>
    <t>EDIL SERVICE</t>
  </si>
  <si>
    <t>DP</t>
  </si>
  <si>
    <t>GIULOGIU E VINFRA</t>
  </si>
  <si>
    <t>ARCA PUGLIA CENTRALE</t>
  </si>
  <si>
    <t>VILLARI ANGELA VED. AGOSTINACCHIO</t>
  </si>
  <si>
    <t xml:space="preserve">TRIM.    </t>
  </si>
  <si>
    <t>OSPEDALE DI VENERE</t>
  </si>
  <si>
    <t>OPERA PIA</t>
  </si>
  <si>
    <t>contratto scadenza</t>
  </si>
  <si>
    <t>CAMPAGNA ANTONIA</t>
  </si>
  <si>
    <t>totale</t>
  </si>
  <si>
    <t>Importo rata</t>
  </si>
  <si>
    <t>ANTICIPATA</t>
  </si>
  <si>
    <t>POSTICIPATA</t>
  </si>
  <si>
    <t>CASILLO CARDENIA GIUSEPPINA E BENEAMINO</t>
  </si>
  <si>
    <t>GUARDIA MEDICA E RIABILITAZIONE</t>
  </si>
  <si>
    <t>BARI CARBONARA</t>
  </si>
  <si>
    <t>MODALITà DI PAGAMENTO</t>
  </si>
  <si>
    <t>TRIM</t>
  </si>
  <si>
    <t>NOTE</t>
  </si>
  <si>
    <t>DSM/DEPOSITO</t>
  </si>
  <si>
    <t>IMMOBILE DISDETTATO IN CORSO CONDENZIOSO</t>
  </si>
  <si>
    <t>IMMOBILE DA RILASCIARE ENTRO IL07,05,2018 CALCOLATO IMPORTO SINO A MAGGIO 2018</t>
  </si>
  <si>
    <t>IMMOBILE DA RILASCIARE ENTRO IL07,05,2018 CALCOLATO IMPORTO SINO A APRILE 2018</t>
  </si>
  <si>
    <t>SERV. VETERINARIO</t>
  </si>
  <si>
    <t>IMMOBILE DISDETTATO DA CONSEGNERE OTTOBRE 2018</t>
  </si>
  <si>
    <t>FITTI PASSIVI - Contratti di locazione in essere ANNO 2018</t>
  </si>
  <si>
    <t>IN FASE DI APPROVAZIONE BANDO PER RICERCA NUOVO IMMOBILE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</si>
</sst>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dd/mm/yy;@"/>
    <numFmt numFmtId="174" formatCode="#,##0.00;[Red]#,##0.00"/>
    <numFmt numFmtId="175" formatCode="mmm\-yyyy"/>
    <numFmt numFmtId="176" formatCode="#,##0.0;[Red]#,##0.0"/>
    <numFmt numFmtId="177" formatCode="#,##0.000;[Red]#,##0.000"/>
    <numFmt numFmtId="178" formatCode="#,##0.0000;[Red]#,##0.0000"/>
    <numFmt numFmtId="179" formatCode="#,##0.00000;[Red]#,##0.00000"/>
    <numFmt numFmtId="180" formatCode="#,##0.000000;[Red]#,##0.000000"/>
    <numFmt numFmtId="181" formatCode="#,##0.0000000;[Red]#,##0.0000000"/>
    <numFmt numFmtId="182" formatCode="#,##0.00000000;[Red]#,##0.00000000"/>
    <numFmt numFmtId="183" formatCode="&quot;€&quot;\ #,##0"/>
    <numFmt numFmtId="184" formatCode="0.00;[Red]0.00"/>
    <numFmt numFmtId="185" formatCode="0;[Red]0"/>
    <numFmt numFmtId="186" formatCode="&quot;€&quot;\ #,##0.00;[Red]&quot;€&quot;\ #,##0.00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54"/>
      <name val="Arial"/>
      <family val="2"/>
    </font>
    <font>
      <b/>
      <sz val="36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b/>
      <sz val="60"/>
      <name val="Arial"/>
      <family val="2"/>
    </font>
    <font>
      <sz val="60"/>
      <name val="Arial"/>
      <family val="2"/>
    </font>
    <font>
      <b/>
      <sz val="56"/>
      <name val="Arial"/>
      <family val="2"/>
    </font>
    <font>
      <sz val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174" fontId="1" fillId="0" borderId="0" xfId="0" applyNumberFormat="1" applyFont="1" applyAlignment="1">
      <alignment vertical="center" wrapText="1"/>
    </xf>
    <xf numFmtId="174" fontId="3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174" fontId="6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74" fontId="3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174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vertical="center" wrapText="1"/>
    </xf>
    <xf numFmtId="174" fontId="9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74" fontId="10" fillId="0" borderId="11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174" fontId="10" fillId="0" borderId="10" xfId="0" applyNumberFormat="1" applyFont="1" applyBorder="1" applyAlignment="1">
      <alignment vertical="center" wrapText="1"/>
    </xf>
    <xf numFmtId="174" fontId="10" fillId="0" borderId="10" xfId="0" applyNumberFormat="1" applyFont="1" applyBorder="1" applyAlignment="1">
      <alignment horizontal="right" vertical="center" wrapText="1"/>
    </xf>
    <xf numFmtId="174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12" xfId="0" applyFont="1" applyBorder="1" applyAlignment="1">
      <alignment vertical="center" wrapText="1"/>
    </xf>
    <xf numFmtId="174" fontId="10" fillId="0" borderId="12" xfId="0" applyNumberFormat="1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15" fontId="10" fillId="0" borderId="0" xfId="0" applyNumberFormat="1" applyFont="1" applyBorder="1" applyAlignment="1">
      <alignment vertical="center" wrapText="1"/>
    </xf>
    <xf numFmtId="14" fontId="10" fillId="0" borderId="10" xfId="0" applyNumberFormat="1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14" fontId="10" fillId="33" borderId="10" xfId="0" applyNumberFormat="1" applyFont="1" applyFill="1" applyBorder="1" applyAlignment="1">
      <alignment vertical="center" wrapText="1"/>
    </xf>
    <xf numFmtId="174" fontId="10" fillId="33" borderId="10" xfId="0" applyNumberFormat="1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/>
    </xf>
    <xf numFmtId="0" fontId="10" fillId="2" borderId="10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/>
    </xf>
    <xf numFmtId="0" fontId="10" fillId="7" borderId="10" xfId="0" applyFont="1" applyFill="1" applyBorder="1" applyAlignment="1">
      <alignment vertical="center" wrapText="1"/>
    </xf>
    <xf numFmtId="0" fontId="10" fillId="7" borderId="12" xfId="0" applyFont="1" applyFill="1" applyBorder="1" applyAlignment="1">
      <alignment vertical="center" wrapText="1"/>
    </xf>
    <xf numFmtId="0" fontId="10" fillId="7" borderId="11" xfId="0" applyFont="1" applyFill="1" applyBorder="1" applyAlignment="1">
      <alignment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/>
    </xf>
    <xf numFmtId="0" fontId="10" fillId="5" borderId="10" xfId="0" applyFont="1" applyFill="1" applyBorder="1" applyAlignment="1">
      <alignment vertical="center" wrapText="1"/>
    </xf>
    <xf numFmtId="0" fontId="10" fillId="5" borderId="12" xfId="0" applyFont="1" applyFill="1" applyBorder="1" applyAlignment="1">
      <alignment vertical="center" wrapText="1"/>
    </xf>
    <xf numFmtId="0" fontId="10" fillId="5" borderId="11" xfId="0" applyFont="1" applyFill="1" applyBorder="1" applyAlignment="1">
      <alignment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/>
    </xf>
    <xf numFmtId="174" fontId="14" fillId="34" borderId="10" xfId="0" applyNumberFormat="1" applyFont="1" applyFill="1" applyBorder="1" applyAlignment="1">
      <alignment vertical="center" wrapText="1"/>
    </xf>
    <xf numFmtId="174" fontId="14" fillId="34" borderId="12" xfId="0" applyNumberFormat="1" applyFont="1" applyFill="1" applyBorder="1" applyAlignment="1">
      <alignment vertical="center" wrapText="1"/>
    </xf>
    <xf numFmtId="174" fontId="14" fillId="34" borderId="11" xfId="0" applyNumberFormat="1" applyFont="1" applyFill="1" applyBorder="1" applyAlignment="1">
      <alignment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/>
    </xf>
    <xf numFmtId="0" fontId="10" fillId="12" borderId="10" xfId="0" applyFont="1" applyFill="1" applyBorder="1" applyAlignment="1">
      <alignment vertical="center" wrapText="1"/>
    </xf>
    <xf numFmtId="0" fontId="10" fillId="12" borderId="12" xfId="0" applyFont="1" applyFill="1" applyBorder="1" applyAlignment="1">
      <alignment vertical="center" wrapText="1"/>
    </xf>
    <xf numFmtId="0" fontId="10" fillId="12" borderId="1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74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2"/>
  <sheetViews>
    <sheetView tabSelected="1" zoomScale="14" zoomScaleNormal="14" zoomScaleSheetLayoutView="14" zoomScalePageLayoutView="20" workbookViewId="0" topLeftCell="A1">
      <selection activeCell="L58" sqref="L58"/>
    </sheetView>
  </sheetViews>
  <sheetFormatPr defaultColWidth="9.140625" defaultRowHeight="12.75"/>
  <cols>
    <col min="1" max="1" width="27.7109375" style="0" customWidth="1"/>
    <col min="2" max="2" width="134.421875" style="0" customWidth="1"/>
    <col min="3" max="3" width="131.57421875" style="0" customWidth="1"/>
    <col min="4" max="4" width="142.140625" style="5" customWidth="1"/>
    <col min="5" max="5" width="167.28125" style="0" customWidth="1"/>
    <col min="6" max="6" width="85.8515625" style="0" customWidth="1"/>
    <col min="7" max="7" width="86.8515625" style="0" customWidth="1"/>
    <col min="8" max="8" width="80.57421875" style="0" customWidth="1"/>
    <col min="9" max="9" width="82.00390625" style="0" customWidth="1"/>
    <col min="10" max="10" width="62.57421875" style="0" customWidth="1"/>
    <col min="11" max="11" width="79.57421875" style="0" customWidth="1"/>
    <col min="12" max="12" width="128.57421875" style="0" customWidth="1"/>
    <col min="13" max="13" width="98.7109375" style="0" customWidth="1"/>
  </cols>
  <sheetData>
    <row r="1" spans="1:12" ht="75.75">
      <c r="A1" s="12"/>
      <c r="B1" s="73" t="s">
        <v>163</v>
      </c>
      <c r="C1" s="73"/>
      <c r="D1" s="73"/>
      <c r="E1" s="73"/>
      <c r="F1" s="73"/>
      <c r="G1" s="73"/>
      <c r="H1" s="73"/>
      <c r="I1" s="73"/>
      <c r="J1" s="73"/>
      <c r="K1" s="31"/>
      <c r="L1" s="31"/>
    </row>
    <row r="2" spans="1:12" ht="75.75">
      <c r="A2" s="1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75.75">
      <c r="A3" s="12"/>
      <c r="B3" s="73" t="s">
        <v>302</v>
      </c>
      <c r="C3" s="73"/>
      <c r="D3" s="73"/>
      <c r="E3" s="73"/>
      <c r="F3" s="73"/>
      <c r="G3" s="73"/>
      <c r="H3" s="73"/>
      <c r="I3" s="73"/>
      <c r="J3" s="73"/>
      <c r="K3" s="31"/>
      <c r="L3" s="31"/>
    </row>
    <row r="4" spans="1:12" ht="75.75">
      <c r="A4" s="12"/>
      <c r="B4" s="32"/>
      <c r="C4" s="32"/>
      <c r="D4" s="33"/>
      <c r="E4" s="34" t="s">
        <v>261</v>
      </c>
      <c r="F4" s="34"/>
      <c r="G4" s="32"/>
      <c r="H4" s="32"/>
      <c r="I4" s="32"/>
      <c r="J4" s="32"/>
      <c r="K4" s="32"/>
      <c r="L4" s="32"/>
    </row>
    <row r="5" spans="1:14" s="15" customFormat="1" ht="269.25" customHeight="1">
      <c r="A5" s="24" t="s">
        <v>0</v>
      </c>
      <c r="B5" s="48" t="s">
        <v>1</v>
      </c>
      <c r="C5" s="53" t="s">
        <v>2</v>
      </c>
      <c r="D5" s="58" t="s">
        <v>167</v>
      </c>
      <c r="E5" s="68" t="s">
        <v>3</v>
      </c>
      <c r="F5" s="24" t="s">
        <v>284</v>
      </c>
      <c r="G5" s="24" t="s">
        <v>4</v>
      </c>
      <c r="H5" s="24" t="s">
        <v>172</v>
      </c>
      <c r="I5" s="63" t="s">
        <v>173</v>
      </c>
      <c r="J5" s="74" t="s">
        <v>293</v>
      </c>
      <c r="K5" s="75"/>
      <c r="L5" s="47" t="s">
        <v>295</v>
      </c>
      <c r="M5" s="24" t="s">
        <v>287</v>
      </c>
      <c r="N5" s="14"/>
    </row>
    <row r="6" spans="1:14" s="17" customFormat="1" ht="69">
      <c r="A6" s="25"/>
      <c r="B6" s="49"/>
      <c r="C6" s="54"/>
      <c r="D6" s="59"/>
      <c r="E6" s="69"/>
      <c r="F6" s="25"/>
      <c r="G6" s="25"/>
      <c r="H6" s="25"/>
      <c r="I6" s="64"/>
      <c r="J6" s="25"/>
      <c r="K6" s="40"/>
      <c r="L6" s="40"/>
      <c r="M6" s="16"/>
      <c r="N6" s="16"/>
    </row>
    <row r="7" spans="1:14" s="21" customFormat="1" ht="408.75" customHeight="1">
      <c r="A7" s="24">
        <v>1</v>
      </c>
      <c r="B7" s="50" t="s">
        <v>6</v>
      </c>
      <c r="C7" s="55" t="s">
        <v>8</v>
      </c>
      <c r="D7" s="60" t="s">
        <v>9</v>
      </c>
      <c r="E7" s="70" t="s">
        <v>10</v>
      </c>
      <c r="F7" s="39">
        <v>43585</v>
      </c>
      <c r="G7" s="26">
        <v>9028.03</v>
      </c>
      <c r="H7" s="26">
        <f>G7*15%</f>
        <v>1354.2045</v>
      </c>
      <c r="I7" s="65">
        <f>1918.46*4</f>
        <v>7673.84</v>
      </c>
      <c r="J7" s="22" t="s">
        <v>263</v>
      </c>
      <c r="K7" s="22" t="s">
        <v>288</v>
      </c>
      <c r="L7" s="22"/>
      <c r="M7" s="26">
        <f aca="true" t="shared" si="0" ref="M7:M14">I7/4</f>
        <v>1918.46</v>
      </c>
      <c r="N7" s="18"/>
    </row>
    <row r="8" spans="1:14" s="21" customFormat="1" ht="408.75" customHeight="1">
      <c r="A8" s="24">
        <f>A7+1</f>
        <v>2</v>
      </c>
      <c r="B8" s="50" t="s">
        <v>6</v>
      </c>
      <c r="C8" s="55" t="s">
        <v>242</v>
      </c>
      <c r="D8" s="60" t="s">
        <v>211</v>
      </c>
      <c r="E8" s="70" t="s">
        <v>186</v>
      </c>
      <c r="F8" s="39">
        <v>43496</v>
      </c>
      <c r="G8" s="26">
        <v>19077.53</v>
      </c>
      <c r="H8" s="26">
        <v>2861.63</v>
      </c>
      <c r="I8" s="65">
        <v>16216</v>
      </c>
      <c r="J8" s="22" t="s">
        <v>263</v>
      </c>
      <c r="K8" s="22" t="s">
        <v>288</v>
      </c>
      <c r="L8" s="22"/>
      <c r="M8" s="26">
        <f t="shared" si="0"/>
        <v>4054</v>
      </c>
      <c r="N8" s="18"/>
    </row>
    <row r="9" spans="1:14" s="21" customFormat="1" ht="408.75" customHeight="1">
      <c r="A9" s="24">
        <f aca="true" t="shared" si="1" ref="A9:A72">A8+1</f>
        <v>3</v>
      </c>
      <c r="B9" s="50" t="s">
        <v>6</v>
      </c>
      <c r="C9" s="55" t="s">
        <v>14</v>
      </c>
      <c r="D9" s="60" t="s">
        <v>16</v>
      </c>
      <c r="E9" s="70" t="s">
        <v>15</v>
      </c>
      <c r="F9" s="39">
        <v>43496</v>
      </c>
      <c r="G9" s="26">
        <f>13771.36+330.51</f>
        <v>14101.87</v>
      </c>
      <c r="H9" s="26">
        <f>G9*15%</f>
        <v>2115.2805</v>
      </c>
      <c r="I9" s="65">
        <f>2996.65*4</f>
        <v>11986.6</v>
      </c>
      <c r="J9" s="22" t="s">
        <v>263</v>
      </c>
      <c r="K9" s="22" t="s">
        <v>288</v>
      </c>
      <c r="L9" s="22"/>
      <c r="M9" s="26">
        <f t="shared" si="0"/>
        <v>2996.65</v>
      </c>
      <c r="N9" s="18"/>
    </row>
    <row r="10" spans="1:14" s="21" customFormat="1" ht="408.75" customHeight="1">
      <c r="A10" s="24">
        <f t="shared" si="1"/>
        <v>4</v>
      </c>
      <c r="B10" s="50" t="s">
        <v>6</v>
      </c>
      <c r="C10" s="55" t="s">
        <v>7</v>
      </c>
      <c r="D10" s="60" t="s">
        <v>156</v>
      </c>
      <c r="E10" s="70" t="s">
        <v>174</v>
      </c>
      <c r="F10" s="39">
        <v>43496</v>
      </c>
      <c r="G10" s="26">
        <v>3681.3</v>
      </c>
      <c r="H10" s="26">
        <f>G10*15%</f>
        <v>552.195</v>
      </c>
      <c r="I10" s="65">
        <f>G10-H10</f>
        <v>3129.105</v>
      </c>
      <c r="J10" s="22" t="s">
        <v>263</v>
      </c>
      <c r="K10" s="22" t="s">
        <v>288</v>
      </c>
      <c r="L10" s="22"/>
      <c r="M10" s="26">
        <f t="shared" si="0"/>
        <v>782.27625</v>
      </c>
      <c r="N10" s="18"/>
    </row>
    <row r="11" spans="1:14" s="21" customFormat="1" ht="408.75" customHeight="1">
      <c r="A11" s="24">
        <f t="shared" si="1"/>
        <v>5</v>
      </c>
      <c r="B11" s="50" t="s">
        <v>6</v>
      </c>
      <c r="C11" s="55" t="s">
        <v>182</v>
      </c>
      <c r="D11" s="60" t="s">
        <v>183</v>
      </c>
      <c r="E11" s="70" t="s">
        <v>46</v>
      </c>
      <c r="F11" s="39">
        <v>43738</v>
      </c>
      <c r="G11" s="26">
        <v>17824</v>
      </c>
      <c r="H11" s="26">
        <f>G11*15%</f>
        <v>2673.6</v>
      </c>
      <c r="I11" s="65">
        <f>G11-H11</f>
        <v>15150.4</v>
      </c>
      <c r="J11" s="22" t="s">
        <v>263</v>
      </c>
      <c r="K11" s="22" t="s">
        <v>288</v>
      </c>
      <c r="L11" s="22"/>
      <c r="M11" s="26">
        <f t="shared" si="0"/>
        <v>3787.6</v>
      </c>
      <c r="N11" s="18"/>
    </row>
    <row r="12" spans="1:14" s="21" customFormat="1" ht="408.75" customHeight="1">
      <c r="A12" s="24">
        <f t="shared" si="1"/>
        <v>6</v>
      </c>
      <c r="B12" s="50" t="s">
        <v>6</v>
      </c>
      <c r="C12" s="55" t="s">
        <v>11</v>
      </c>
      <c r="D12" s="60" t="s">
        <v>12</v>
      </c>
      <c r="E12" s="70" t="s">
        <v>13</v>
      </c>
      <c r="F12" s="39">
        <v>43616</v>
      </c>
      <c r="G12" s="26">
        <v>69640.51</v>
      </c>
      <c r="H12" s="26">
        <f>G12*15%</f>
        <v>10446.0765</v>
      </c>
      <c r="I12" s="65">
        <f>G12-H12</f>
        <v>59194.4335</v>
      </c>
      <c r="J12" s="22" t="s">
        <v>263</v>
      </c>
      <c r="K12" s="22" t="s">
        <v>288</v>
      </c>
      <c r="L12" s="22"/>
      <c r="M12" s="26">
        <f t="shared" si="0"/>
        <v>14798.608375</v>
      </c>
      <c r="N12" s="18"/>
    </row>
    <row r="13" spans="1:14" s="21" customFormat="1" ht="408.75" customHeight="1">
      <c r="A13" s="24">
        <f t="shared" si="1"/>
        <v>7</v>
      </c>
      <c r="B13" s="50" t="s">
        <v>112</v>
      </c>
      <c r="C13" s="55" t="s">
        <v>113</v>
      </c>
      <c r="D13" s="60" t="s">
        <v>114</v>
      </c>
      <c r="E13" s="70" t="s">
        <v>115</v>
      </c>
      <c r="F13" s="39">
        <v>43614</v>
      </c>
      <c r="G13" s="26">
        <v>6733.33</v>
      </c>
      <c r="H13" s="26">
        <f>G13*15%</f>
        <v>1009.9994999999999</v>
      </c>
      <c r="I13" s="65">
        <f>G13-H13</f>
        <v>5723.3305</v>
      </c>
      <c r="J13" s="22" t="s">
        <v>263</v>
      </c>
      <c r="K13" s="22" t="s">
        <v>288</v>
      </c>
      <c r="L13" s="22"/>
      <c r="M13" s="26">
        <f t="shared" si="0"/>
        <v>1430.832625</v>
      </c>
      <c r="N13" s="18"/>
    </row>
    <row r="14" spans="1:14" s="21" customFormat="1" ht="408.75" customHeight="1">
      <c r="A14" s="24">
        <f t="shared" si="1"/>
        <v>8</v>
      </c>
      <c r="B14" s="50" t="s">
        <v>5</v>
      </c>
      <c r="C14" s="55" t="s">
        <v>184</v>
      </c>
      <c r="D14" s="60" t="s">
        <v>185</v>
      </c>
      <c r="E14" s="70" t="s">
        <v>28</v>
      </c>
      <c r="F14" s="39">
        <v>43677</v>
      </c>
      <c r="G14" s="26">
        <v>134042.03</v>
      </c>
      <c r="H14" s="26">
        <v>20106.31</v>
      </c>
      <c r="I14" s="65">
        <f>28483.94*4</f>
        <v>113935.76</v>
      </c>
      <c r="J14" s="22" t="s">
        <v>263</v>
      </c>
      <c r="K14" s="22" t="s">
        <v>288</v>
      </c>
      <c r="L14" s="22"/>
      <c r="M14" s="26">
        <f t="shared" si="0"/>
        <v>28483.94</v>
      </c>
      <c r="N14" s="18"/>
    </row>
    <row r="15" spans="1:14" s="21" customFormat="1" ht="408.75" customHeight="1">
      <c r="A15" s="24">
        <f t="shared" si="1"/>
        <v>9</v>
      </c>
      <c r="B15" s="50" t="s">
        <v>5</v>
      </c>
      <c r="C15" s="55" t="s">
        <v>189</v>
      </c>
      <c r="D15" s="60" t="s">
        <v>187</v>
      </c>
      <c r="E15" s="70" t="s">
        <v>188</v>
      </c>
      <c r="F15" s="39">
        <v>43555</v>
      </c>
      <c r="G15" s="26">
        <v>96891.06</v>
      </c>
      <c r="H15" s="26">
        <v>14533.66</v>
      </c>
      <c r="I15" s="65">
        <f>G15-H15</f>
        <v>82357.4</v>
      </c>
      <c r="J15" s="22" t="s">
        <v>264</v>
      </c>
      <c r="K15" s="22" t="s">
        <v>288</v>
      </c>
      <c r="L15" s="22"/>
      <c r="M15" s="26">
        <f>I15/2</f>
        <v>41178.7</v>
      </c>
      <c r="N15" s="18"/>
    </row>
    <row r="16" spans="1:14" s="21" customFormat="1" ht="408.75" customHeight="1">
      <c r="A16" s="24">
        <f t="shared" si="1"/>
        <v>10</v>
      </c>
      <c r="B16" s="50" t="s">
        <v>93</v>
      </c>
      <c r="C16" s="55" t="s">
        <v>94</v>
      </c>
      <c r="D16" s="60" t="s">
        <v>153</v>
      </c>
      <c r="E16" s="70" t="s">
        <v>95</v>
      </c>
      <c r="F16" s="39">
        <v>43465</v>
      </c>
      <c r="G16" s="26">
        <v>19098.5</v>
      </c>
      <c r="H16" s="26">
        <f aca="true" t="shared" si="2" ref="H16:H43">G16*15%</f>
        <v>2864.775</v>
      </c>
      <c r="I16" s="65">
        <f>G16-H16</f>
        <v>16233.725</v>
      </c>
      <c r="J16" s="22" t="s">
        <v>263</v>
      </c>
      <c r="K16" s="39" t="s">
        <v>288</v>
      </c>
      <c r="L16" s="39"/>
      <c r="M16" s="26">
        <f aca="true" t="shared" si="3" ref="M16:M27">I16/4</f>
        <v>4058.43125</v>
      </c>
      <c r="N16" s="18"/>
    </row>
    <row r="17" spans="1:14" s="21" customFormat="1" ht="408.75" customHeight="1">
      <c r="A17" s="24">
        <f t="shared" si="1"/>
        <v>11</v>
      </c>
      <c r="B17" s="50" t="s">
        <v>93</v>
      </c>
      <c r="C17" s="55" t="s">
        <v>262</v>
      </c>
      <c r="D17" s="60" t="s">
        <v>278</v>
      </c>
      <c r="E17" s="70" t="s">
        <v>28</v>
      </c>
      <c r="F17" s="39">
        <v>43747</v>
      </c>
      <c r="G17" s="26">
        <v>135475.42</v>
      </c>
      <c r="H17" s="26">
        <f t="shared" si="2"/>
        <v>20321.313000000002</v>
      </c>
      <c r="I17" s="65">
        <f>28788.54*4</f>
        <v>115154.16</v>
      </c>
      <c r="J17" s="22" t="s">
        <v>263</v>
      </c>
      <c r="K17" s="22" t="s">
        <v>288</v>
      </c>
      <c r="L17" s="22"/>
      <c r="M17" s="26">
        <f t="shared" si="3"/>
        <v>28788.54</v>
      </c>
      <c r="N17" s="18"/>
    </row>
    <row r="18" spans="1:14" s="21" customFormat="1" ht="408.75" customHeight="1">
      <c r="A18" s="24">
        <f t="shared" si="1"/>
        <v>12</v>
      </c>
      <c r="B18" s="50" t="s">
        <v>93</v>
      </c>
      <c r="C18" s="55" t="s">
        <v>243</v>
      </c>
      <c r="D18" s="60" t="s">
        <v>190</v>
      </c>
      <c r="E18" s="70" t="s">
        <v>28</v>
      </c>
      <c r="F18" s="39">
        <v>43382</v>
      </c>
      <c r="G18" s="26">
        <v>39029.07</v>
      </c>
      <c r="H18" s="26">
        <f t="shared" si="2"/>
        <v>5854.3605</v>
      </c>
      <c r="I18" s="65">
        <f aca="true" t="shared" si="4" ref="I18:I23">G18-H18</f>
        <v>33174.7095</v>
      </c>
      <c r="J18" s="22" t="s">
        <v>263</v>
      </c>
      <c r="K18" s="22" t="s">
        <v>288</v>
      </c>
      <c r="L18" s="22"/>
      <c r="M18" s="26">
        <f t="shared" si="3"/>
        <v>8293.677375</v>
      </c>
      <c r="N18" s="18"/>
    </row>
    <row r="19" spans="1:14" s="21" customFormat="1" ht="408.75" customHeight="1">
      <c r="A19" s="24">
        <f t="shared" si="1"/>
        <v>13</v>
      </c>
      <c r="B19" s="50" t="s">
        <v>93</v>
      </c>
      <c r="C19" s="55" t="s">
        <v>244</v>
      </c>
      <c r="D19" s="60" t="s">
        <v>175</v>
      </c>
      <c r="E19" s="70" t="s">
        <v>168</v>
      </c>
      <c r="F19" s="39">
        <v>43382</v>
      </c>
      <c r="G19" s="27">
        <v>15600</v>
      </c>
      <c r="H19" s="26">
        <f t="shared" si="2"/>
        <v>2340</v>
      </c>
      <c r="I19" s="65">
        <f t="shared" si="4"/>
        <v>13260</v>
      </c>
      <c r="J19" s="22" t="s">
        <v>263</v>
      </c>
      <c r="K19" s="22" t="s">
        <v>288</v>
      </c>
      <c r="L19" s="22"/>
      <c r="M19" s="26">
        <f t="shared" si="3"/>
        <v>3315</v>
      </c>
      <c r="N19" s="18"/>
    </row>
    <row r="20" spans="1:14" s="21" customFormat="1" ht="408.75" customHeight="1">
      <c r="A20" s="24">
        <f t="shared" si="1"/>
        <v>14</v>
      </c>
      <c r="B20" s="50" t="s">
        <v>93</v>
      </c>
      <c r="C20" s="55" t="s">
        <v>99</v>
      </c>
      <c r="D20" s="60" t="s">
        <v>100</v>
      </c>
      <c r="E20" s="70" t="s">
        <v>83</v>
      </c>
      <c r="F20" s="39">
        <v>43563</v>
      </c>
      <c r="G20" s="26">
        <v>28800</v>
      </c>
      <c r="H20" s="26">
        <f t="shared" si="2"/>
        <v>4320</v>
      </c>
      <c r="I20" s="65">
        <f t="shared" si="4"/>
        <v>24480</v>
      </c>
      <c r="J20" s="22" t="s">
        <v>263</v>
      </c>
      <c r="K20" s="22" t="s">
        <v>288</v>
      </c>
      <c r="L20" s="22"/>
      <c r="M20" s="26">
        <f t="shared" si="3"/>
        <v>6120</v>
      </c>
      <c r="N20" s="18"/>
    </row>
    <row r="21" spans="1:14" s="21" customFormat="1" ht="408.75" customHeight="1">
      <c r="A21" s="24">
        <f t="shared" si="1"/>
        <v>15</v>
      </c>
      <c r="B21" s="50" t="s">
        <v>93</v>
      </c>
      <c r="C21" s="55" t="s">
        <v>103</v>
      </c>
      <c r="D21" s="60" t="s">
        <v>100</v>
      </c>
      <c r="E21" s="70" t="s">
        <v>104</v>
      </c>
      <c r="F21" s="39">
        <v>43631</v>
      </c>
      <c r="G21" s="26">
        <v>7058.32</v>
      </c>
      <c r="H21" s="26">
        <f t="shared" si="2"/>
        <v>1058.7479999999998</v>
      </c>
      <c r="I21" s="65">
        <f t="shared" si="4"/>
        <v>5999.572</v>
      </c>
      <c r="J21" s="22" t="s">
        <v>263</v>
      </c>
      <c r="K21" s="22" t="s">
        <v>288</v>
      </c>
      <c r="L21" s="22"/>
      <c r="M21" s="26">
        <f t="shared" si="3"/>
        <v>1499.893</v>
      </c>
      <c r="N21" s="18"/>
    </row>
    <row r="22" spans="1:14" s="21" customFormat="1" ht="408.75" customHeight="1">
      <c r="A22" s="24">
        <f t="shared" si="1"/>
        <v>16</v>
      </c>
      <c r="B22" s="50" t="s">
        <v>93</v>
      </c>
      <c r="C22" s="55" t="s">
        <v>223</v>
      </c>
      <c r="D22" s="60" t="s">
        <v>100</v>
      </c>
      <c r="E22" s="70" t="s">
        <v>105</v>
      </c>
      <c r="F22" s="39">
        <v>43631</v>
      </c>
      <c r="G22" s="26">
        <v>81782.22</v>
      </c>
      <c r="H22" s="26">
        <f t="shared" si="2"/>
        <v>12267.333</v>
      </c>
      <c r="I22" s="65">
        <f t="shared" si="4"/>
        <v>69514.887</v>
      </c>
      <c r="J22" s="22" t="s">
        <v>263</v>
      </c>
      <c r="K22" s="22" t="s">
        <v>288</v>
      </c>
      <c r="L22" s="22"/>
      <c r="M22" s="26">
        <f t="shared" si="3"/>
        <v>17378.72175</v>
      </c>
      <c r="N22" s="18"/>
    </row>
    <row r="23" spans="1:14" s="21" customFormat="1" ht="408.75" customHeight="1">
      <c r="A23" s="24">
        <f t="shared" si="1"/>
        <v>17</v>
      </c>
      <c r="B23" s="50" t="s">
        <v>93</v>
      </c>
      <c r="C23" s="55" t="s">
        <v>265</v>
      </c>
      <c r="D23" s="60" t="s">
        <v>170</v>
      </c>
      <c r="E23" s="70" t="s">
        <v>111</v>
      </c>
      <c r="F23" s="39">
        <v>43646</v>
      </c>
      <c r="G23" s="26">
        <v>92519.6</v>
      </c>
      <c r="H23" s="26">
        <f t="shared" si="2"/>
        <v>13877.94</v>
      </c>
      <c r="I23" s="65">
        <f t="shared" si="4"/>
        <v>78641.66</v>
      </c>
      <c r="J23" s="22" t="s">
        <v>263</v>
      </c>
      <c r="K23" s="22" t="s">
        <v>288</v>
      </c>
      <c r="L23" s="22"/>
      <c r="M23" s="26">
        <f t="shared" si="3"/>
        <v>19660.415</v>
      </c>
      <c r="N23" s="18"/>
    </row>
    <row r="24" spans="1:14" s="21" customFormat="1" ht="408.75" customHeight="1">
      <c r="A24" s="24">
        <f t="shared" si="1"/>
        <v>18</v>
      </c>
      <c r="B24" s="50" t="s">
        <v>93</v>
      </c>
      <c r="C24" s="55" t="s">
        <v>229</v>
      </c>
      <c r="D24" s="60" t="s">
        <v>195</v>
      </c>
      <c r="E24" s="70" t="s">
        <v>97</v>
      </c>
      <c r="F24" s="39">
        <v>44651</v>
      </c>
      <c r="G24" s="26">
        <v>209998.75</v>
      </c>
      <c r="H24" s="26">
        <f t="shared" si="2"/>
        <v>31499.8125</v>
      </c>
      <c r="I24" s="65">
        <f>44624.75*4</f>
        <v>178499</v>
      </c>
      <c r="J24" s="22" t="s">
        <v>263</v>
      </c>
      <c r="K24" s="22" t="s">
        <v>288</v>
      </c>
      <c r="L24" s="22"/>
      <c r="M24" s="26">
        <f t="shared" si="3"/>
        <v>44624.75</v>
      </c>
      <c r="N24" s="18"/>
    </row>
    <row r="25" spans="1:14" s="21" customFormat="1" ht="408.75" customHeight="1">
      <c r="A25" s="24">
        <f t="shared" si="1"/>
        <v>19</v>
      </c>
      <c r="B25" s="50" t="s">
        <v>93</v>
      </c>
      <c r="C25" s="55" t="s">
        <v>201</v>
      </c>
      <c r="D25" s="60" t="s">
        <v>202</v>
      </c>
      <c r="E25" s="70" t="s">
        <v>42</v>
      </c>
      <c r="F25" s="39">
        <v>45023</v>
      </c>
      <c r="G25" s="26">
        <v>256200</v>
      </c>
      <c r="H25" s="26">
        <f t="shared" si="2"/>
        <v>38430</v>
      </c>
      <c r="I25" s="65">
        <f>54442.5*4</f>
        <v>217770</v>
      </c>
      <c r="J25" s="22" t="s">
        <v>294</v>
      </c>
      <c r="K25" s="22" t="s">
        <v>288</v>
      </c>
      <c r="L25" s="22"/>
      <c r="M25" s="26">
        <f t="shared" si="3"/>
        <v>54442.5</v>
      </c>
      <c r="N25" s="18"/>
    </row>
    <row r="26" spans="1:14" s="21" customFormat="1" ht="408.75" customHeight="1">
      <c r="A26" s="24">
        <f t="shared" si="1"/>
        <v>20</v>
      </c>
      <c r="B26" s="50" t="s">
        <v>93</v>
      </c>
      <c r="C26" s="55" t="s">
        <v>198</v>
      </c>
      <c r="D26" s="60" t="s">
        <v>199</v>
      </c>
      <c r="E26" s="70" t="s">
        <v>200</v>
      </c>
      <c r="F26" s="39">
        <v>43562</v>
      </c>
      <c r="G26" s="26">
        <v>31551.98</v>
      </c>
      <c r="H26" s="26">
        <f t="shared" si="2"/>
        <v>4732.797</v>
      </c>
      <c r="I26" s="65">
        <f>6704.79*4</f>
        <v>26819.16</v>
      </c>
      <c r="J26" s="22" t="s">
        <v>263</v>
      </c>
      <c r="K26" s="22" t="s">
        <v>288</v>
      </c>
      <c r="L26" s="22"/>
      <c r="M26" s="26">
        <f t="shared" si="3"/>
        <v>6704.79</v>
      </c>
      <c r="N26" s="18"/>
    </row>
    <row r="27" spans="1:14" s="21" customFormat="1" ht="408.75" customHeight="1">
      <c r="A27" s="24">
        <f t="shared" si="1"/>
        <v>21</v>
      </c>
      <c r="B27" s="50" t="s">
        <v>93</v>
      </c>
      <c r="C27" s="55" t="s">
        <v>122</v>
      </c>
      <c r="D27" s="60" t="s">
        <v>279</v>
      </c>
      <c r="E27" s="70" t="s">
        <v>17</v>
      </c>
      <c r="F27" s="39">
        <v>43465</v>
      </c>
      <c r="G27" s="26">
        <v>55284.05</v>
      </c>
      <c r="H27" s="26">
        <f t="shared" si="2"/>
        <v>8292.6075</v>
      </c>
      <c r="I27" s="65">
        <f>G27-H27</f>
        <v>46991.442500000005</v>
      </c>
      <c r="J27" s="22" t="s">
        <v>263</v>
      </c>
      <c r="K27" s="22" t="s">
        <v>288</v>
      </c>
      <c r="L27" s="22"/>
      <c r="M27" s="26">
        <f t="shared" si="3"/>
        <v>11747.860625000001</v>
      </c>
      <c r="N27" s="18"/>
    </row>
    <row r="28" spans="1:14" s="46" customFormat="1" ht="408.75" customHeight="1">
      <c r="A28" s="41">
        <f t="shared" si="1"/>
        <v>22</v>
      </c>
      <c r="B28" s="50" t="s">
        <v>93</v>
      </c>
      <c r="C28" s="55" t="s">
        <v>154</v>
      </c>
      <c r="D28" s="60" t="s">
        <v>136</v>
      </c>
      <c r="E28" s="70" t="s">
        <v>55</v>
      </c>
      <c r="F28" s="43">
        <v>43281</v>
      </c>
      <c r="G28" s="44">
        <v>11615.29</v>
      </c>
      <c r="H28" s="44">
        <f t="shared" si="2"/>
        <v>1742.2935</v>
      </c>
      <c r="I28" s="65">
        <f>9873/12*5</f>
        <v>4113.75</v>
      </c>
      <c r="J28" s="42" t="s">
        <v>263</v>
      </c>
      <c r="K28" s="42" t="s">
        <v>288</v>
      </c>
      <c r="L28" s="42" t="s">
        <v>298</v>
      </c>
      <c r="M28" s="44">
        <f>I28/1</f>
        <v>4113.75</v>
      </c>
      <c r="N28" s="45"/>
    </row>
    <row r="29" spans="1:14" s="21" customFormat="1" ht="408.75" customHeight="1">
      <c r="A29" s="24">
        <f t="shared" si="1"/>
        <v>23</v>
      </c>
      <c r="B29" s="50" t="s">
        <v>93</v>
      </c>
      <c r="C29" s="55" t="s">
        <v>137</v>
      </c>
      <c r="D29" s="60" t="s">
        <v>224</v>
      </c>
      <c r="E29" s="70" t="s">
        <v>138</v>
      </c>
      <c r="F29" s="39">
        <v>43921</v>
      </c>
      <c r="G29" s="26">
        <f>61613.08+15403.26+15403.26</f>
        <v>92419.59999999999</v>
      </c>
      <c r="H29" s="26">
        <f t="shared" si="2"/>
        <v>13862.939999999999</v>
      </c>
      <c r="I29" s="65">
        <f>19639.16*4</f>
        <v>78556.64</v>
      </c>
      <c r="J29" s="22" t="s">
        <v>263</v>
      </c>
      <c r="K29" s="22" t="s">
        <v>288</v>
      </c>
      <c r="L29" s="22"/>
      <c r="M29" s="26">
        <f>I29/4</f>
        <v>19639.16</v>
      </c>
      <c r="N29" s="18"/>
    </row>
    <row r="30" spans="1:14" s="21" customFormat="1" ht="408.75" customHeight="1">
      <c r="A30" s="24">
        <f t="shared" si="1"/>
        <v>24</v>
      </c>
      <c r="B30" s="50" t="s">
        <v>93</v>
      </c>
      <c r="C30" s="55" t="s">
        <v>144</v>
      </c>
      <c r="D30" s="60" t="s">
        <v>100</v>
      </c>
      <c r="E30" s="70" t="s">
        <v>145</v>
      </c>
      <c r="F30" s="39">
        <v>47026</v>
      </c>
      <c r="G30" s="26">
        <v>59275.15</v>
      </c>
      <c r="H30" s="26">
        <f t="shared" si="2"/>
        <v>8891.2725</v>
      </c>
      <c r="I30" s="65">
        <f>G30-H30</f>
        <v>50383.8775</v>
      </c>
      <c r="J30" s="22" t="s">
        <v>263</v>
      </c>
      <c r="K30" s="22" t="s">
        <v>288</v>
      </c>
      <c r="L30" s="22"/>
      <c r="M30" s="26">
        <f>I30/4</f>
        <v>12595.969375</v>
      </c>
      <c r="N30" s="18"/>
    </row>
    <row r="31" spans="1:14" s="21" customFormat="1" ht="408.75" customHeight="1">
      <c r="A31" s="24">
        <f t="shared" si="1"/>
        <v>25</v>
      </c>
      <c r="B31" s="50" t="s">
        <v>93</v>
      </c>
      <c r="C31" s="55" t="s">
        <v>222</v>
      </c>
      <c r="D31" s="60" t="s">
        <v>221</v>
      </c>
      <c r="E31" s="70" t="s">
        <v>61</v>
      </c>
      <c r="F31" s="39">
        <v>43625</v>
      </c>
      <c r="G31" s="26">
        <v>26497.17</v>
      </c>
      <c r="H31" s="26">
        <f t="shared" si="2"/>
        <v>3974.5754999999995</v>
      </c>
      <c r="I31" s="65">
        <f>G31-H31</f>
        <v>22522.5945</v>
      </c>
      <c r="J31" s="22" t="s">
        <v>263</v>
      </c>
      <c r="K31" s="22" t="s">
        <v>288</v>
      </c>
      <c r="L31" s="22"/>
      <c r="M31" s="26">
        <f>I31/4</f>
        <v>5630.648625</v>
      </c>
      <c r="N31" s="18"/>
    </row>
    <row r="32" spans="1:14" s="21" customFormat="1" ht="352.5" customHeight="1">
      <c r="A32" s="24">
        <f t="shared" si="1"/>
        <v>26</v>
      </c>
      <c r="B32" s="50" t="s">
        <v>93</v>
      </c>
      <c r="C32" s="55" t="s">
        <v>267</v>
      </c>
      <c r="D32" s="60" t="s">
        <v>100</v>
      </c>
      <c r="E32" s="70" t="s">
        <v>46</v>
      </c>
      <c r="F32" s="39">
        <v>47660</v>
      </c>
      <c r="G32" s="26">
        <v>27356.76</v>
      </c>
      <c r="H32" s="26">
        <f t="shared" si="2"/>
        <v>4103.513999999999</v>
      </c>
      <c r="I32" s="65">
        <v>23253.24</v>
      </c>
      <c r="J32" s="22" t="s">
        <v>263</v>
      </c>
      <c r="K32" s="22" t="s">
        <v>288</v>
      </c>
      <c r="L32" s="22"/>
      <c r="M32" s="26">
        <v>5813.31</v>
      </c>
      <c r="N32" s="18"/>
    </row>
    <row r="33" spans="1:14" s="21" customFormat="1" ht="408.75" customHeight="1">
      <c r="A33" s="24">
        <f t="shared" si="1"/>
        <v>27</v>
      </c>
      <c r="B33" s="50" t="s">
        <v>191</v>
      </c>
      <c r="C33" s="55" t="s">
        <v>192</v>
      </c>
      <c r="D33" s="60" t="s">
        <v>193</v>
      </c>
      <c r="E33" s="70" t="s">
        <v>194</v>
      </c>
      <c r="F33" s="39">
        <v>43646</v>
      </c>
      <c r="G33" s="26">
        <v>121047.74</v>
      </c>
      <c r="H33" s="26">
        <f t="shared" si="2"/>
        <v>18157.161</v>
      </c>
      <c r="I33" s="65">
        <f>51445.25*2</f>
        <v>102890.5</v>
      </c>
      <c r="J33" s="22" t="s">
        <v>264</v>
      </c>
      <c r="K33" s="22" t="s">
        <v>288</v>
      </c>
      <c r="L33" s="22"/>
      <c r="M33" s="26">
        <f>I33/2</f>
        <v>51445.25</v>
      </c>
      <c r="N33" s="18"/>
    </row>
    <row r="34" spans="1:14" s="21" customFormat="1" ht="408.75" customHeight="1">
      <c r="A34" s="24">
        <f t="shared" si="1"/>
        <v>28</v>
      </c>
      <c r="B34" s="50" t="s">
        <v>191</v>
      </c>
      <c r="C34" s="55" t="s">
        <v>196</v>
      </c>
      <c r="D34" s="60" t="s">
        <v>197</v>
      </c>
      <c r="E34" s="70" t="s">
        <v>17</v>
      </c>
      <c r="F34" s="39">
        <v>43830</v>
      </c>
      <c r="G34" s="26">
        <v>97055.2</v>
      </c>
      <c r="H34" s="26">
        <f t="shared" si="2"/>
        <v>14558.279999999999</v>
      </c>
      <c r="I34" s="65">
        <f aca="true" t="shared" si="5" ref="I34:I42">G34-H34</f>
        <v>82496.92</v>
      </c>
      <c r="J34" s="22" t="s">
        <v>263</v>
      </c>
      <c r="K34" s="22" t="s">
        <v>288</v>
      </c>
      <c r="L34" s="22"/>
      <c r="M34" s="26">
        <f aca="true" t="shared" si="6" ref="M34:M43">I34/4</f>
        <v>20624.23</v>
      </c>
      <c r="N34" s="18"/>
    </row>
    <row r="35" spans="1:14" s="21" customFormat="1" ht="408.75" customHeight="1">
      <c r="A35" s="24">
        <f t="shared" si="1"/>
        <v>29</v>
      </c>
      <c r="B35" s="50" t="s">
        <v>151</v>
      </c>
      <c r="C35" s="55" t="s">
        <v>96</v>
      </c>
      <c r="D35" s="60" t="s">
        <v>225</v>
      </c>
      <c r="E35" s="70" t="s">
        <v>97</v>
      </c>
      <c r="F35" s="39">
        <v>43677</v>
      </c>
      <c r="G35" s="26">
        <f>2262.27*2</f>
        <v>4524.54</v>
      </c>
      <c r="H35" s="26">
        <f t="shared" si="2"/>
        <v>678.6809999999999</v>
      </c>
      <c r="I35" s="65">
        <f t="shared" si="5"/>
        <v>3845.859</v>
      </c>
      <c r="J35" s="22" t="s">
        <v>263</v>
      </c>
      <c r="K35" s="22" t="s">
        <v>288</v>
      </c>
      <c r="L35" s="22"/>
      <c r="M35" s="26">
        <f t="shared" si="6"/>
        <v>961.46475</v>
      </c>
      <c r="N35" s="18"/>
    </row>
    <row r="36" spans="1:14" s="21" customFormat="1" ht="377.25" customHeight="1">
      <c r="A36" s="24">
        <f t="shared" si="1"/>
        <v>30</v>
      </c>
      <c r="B36" s="50" t="s">
        <v>151</v>
      </c>
      <c r="C36" s="55" t="s">
        <v>245</v>
      </c>
      <c r="D36" s="60" t="s">
        <v>171</v>
      </c>
      <c r="E36" s="70" t="s">
        <v>97</v>
      </c>
      <c r="F36" s="39">
        <v>43677</v>
      </c>
      <c r="G36" s="26">
        <v>9781.07</v>
      </c>
      <c r="H36" s="26">
        <f t="shared" si="2"/>
        <v>1467.1605</v>
      </c>
      <c r="I36" s="65">
        <f t="shared" si="5"/>
        <v>8313.9095</v>
      </c>
      <c r="J36" s="22" t="s">
        <v>263</v>
      </c>
      <c r="K36" s="22" t="s">
        <v>288</v>
      </c>
      <c r="L36" s="22"/>
      <c r="M36" s="26">
        <f t="shared" si="6"/>
        <v>2078.477375</v>
      </c>
      <c r="N36" s="18"/>
    </row>
    <row r="37" spans="1:14" s="21" customFormat="1" ht="408.75" customHeight="1">
      <c r="A37" s="24">
        <f t="shared" si="1"/>
        <v>31</v>
      </c>
      <c r="B37" s="50" t="s">
        <v>151</v>
      </c>
      <c r="C37" s="55" t="s">
        <v>246</v>
      </c>
      <c r="D37" s="60" t="s">
        <v>139</v>
      </c>
      <c r="E37" s="70" t="s">
        <v>97</v>
      </c>
      <c r="F37" s="39">
        <v>43677</v>
      </c>
      <c r="G37" s="26">
        <v>4740.05</v>
      </c>
      <c r="H37" s="26">
        <f t="shared" si="2"/>
        <v>711.0075</v>
      </c>
      <c r="I37" s="65">
        <f t="shared" si="5"/>
        <v>4029.0425</v>
      </c>
      <c r="J37" s="22" t="s">
        <v>263</v>
      </c>
      <c r="K37" s="22" t="s">
        <v>288</v>
      </c>
      <c r="L37" s="22"/>
      <c r="M37" s="26">
        <f t="shared" si="6"/>
        <v>1007.260625</v>
      </c>
      <c r="N37" s="18"/>
    </row>
    <row r="38" spans="1:14" s="21" customFormat="1" ht="408.75" customHeight="1">
      <c r="A38" s="24">
        <f t="shared" si="1"/>
        <v>32</v>
      </c>
      <c r="B38" s="51" t="s">
        <v>151</v>
      </c>
      <c r="C38" s="56" t="s">
        <v>247</v>
      </c>
      <c r="D38" s="61" t="s">
        <v>140</v>
      </c>
      <c r="E38" s="71" t="s">
        <v>97</v>
      </c>
      <c r="F38" s="39">
        <v>43677</v>
      </c>
      <c r="G38" s="36">
        <v>7900.08</v>
      </c>
      <c r="H38" s="36">
        <f t="shared" si="2"/>
        <v>1185.012</v>
      </c>
      <c r="I38" s="66">
        <f t="shared" si="5"/>
        <v>6715.068</v>
      </c>
      <c r="J38" s="35" t="s">
        <v>263</v>
      </c>
      <c r="K38" s="35" t="s">
        <v>288</v>
      </c>
      <c r="L38" s="35"/>
      <c r="M38" s="26">
        <f t="shared" si="6"/>
        <v>1678.767</v>
      </c>
      <c r="N38" s="18"/>
    </row>
    <row r="39" spans="1:14" s="21" customFormat="1" ht="408.75" customHeight="1">
      <c r="A39" s="24">
        <f t="shared" si="1"/>
        <v>33</v>
      </c>
      <c r="B39" s="50" t="s">
        <v>151</v>
      </c>
      <c r="C39" s="55" t="s">
        <v>248</v>
      </c>
      <c r="D39" s="60" t="s">
        <v>141</v>
      </c>
      <c r="E39" s="70" t="s">
        <v>97</v>
      </c>
      <c r="F39" s="39">
        <v>43677</v>
      </c>
      <c r="G39" s="26">
        <v>3385.72</v>
      </c>
      <c r="H39" s="26">
        <f t="shared" si="2"/>
        <v>507.85799999999995</v>
      </c>
      <c r="I39" s="65">
        <f t="shared" si="5"/>
        <v>2877.862</v>
      </c>
      <c r="J39" s="22" t="s">
        <v>263</v>
      </c>
      <c r="K39" s="22" t="s">
        <v>288</v>
      </c>
      <c r="L39" s="22"/>
      <c r="M39" s="26">
        <f t="shared" si="6"/>
        <v>719.4655</v>
      </c>
      <c r="N39" s="18"/>
    </row>
    <row r="40" spans="1:14" s="21" customFormat="1" ht="408.75" customHeight="1">
      <c r="A40" s="24">
        <f t="shared" si="1"/>
        <v>34</v>
      </c>
      <c r="B40" s="52" t="s">
        <v>151</v>
      </c>
      <c r="C40" s="57" t="s">
        <v>165</v>
      </c>
      <c r="D40" s="62" t="s">
        <v>166</v>
      </c>
      <c r="E40" s="72" t="s">
        <v>44</v>
      </c>
      <c r="F40" s="39">
        <v>43677</v>
      </c>
      <c r="G40" s="23">
        <v>5041.01</v>
      </c>
      <c r="H40" s="23">
        <f t="shared" si="2"/>
        <v>756.1515</v>
      </c>
      <c r="I40" s="67">
        <f t="shared" si="5"/>
        <v>4284.8585</v>
      </c>
      <c r="J40" s="37" t="s">
        <v>263</v>
      </c>
      <c r="K40" s="37" t="s">
        <v>288</v>
      </c>
      <c r="L40" s="37"/>
      <c r="M40" s="26">
        <f t="shared" si="6"/>
        <v>1071.214625</v>
      </c>
      <c r="N40" s="18"/>
    </row>
    <row r="41" spans="1:14" s="21" customFormat="1" ht="408.75" customHeight="1">
      <c r="A41" s="24">
        <f t="shared" si="1"/>
        <v>35</v>
      </c>
      <c r="B41" s="50" t="s">
        <v>151</v>
      </c>
      <c r="C41" s="55" t="s">
        <v>203</v>
      </c>
      <c r="D41" s="60" t="s">
        <v>204</v>
      </c>
      <c r="E41" s="70" t="s">
        <v>97</v>
      </c>
      <c r="F41" s="39">
        <v>43739</v>
      </c>
      <c r="G41" s="26">
        <v>9679.36</v>
      </c>
      <c r="H41" s="26">
        <f t="shared" si="2"/>
        <v>1451.904</v>
      </c>
      <c r="I41" s="65">
        <f t="shared" si="5"/>
        <v>8227.456</v>
      </c>
      <c r="J41" s="22" t="s">
        <v>263</v>
      </c>
      <c r="K41" s="22" t="s">
        <v>288</v>
      </c>
      <c r="L41" s="22"/>
      <c r="M41" s="26">
        <f t="shared" si="6"/>
        <v>2056.864</v>
      </c>
      <c r="N41" s="18"/>
    </row>
    <row r="42" spans="1:14" s="21" customFormat="1" ht="408.75" customHeight="1">
      <c r="A42" s="24">
        <f t="shared" si="1"/>
        <v>36</v>
      </c>
      <c r="B42" s="50" t="s">
        <v>151</v>
      </c>
      <c r="C42" s="55" t="s">
        <v>249</v>
      </c>
      <c r="D42" s="60" t="s">
        <v>227</v>
      </c>
      <c r="E42" s="70" t="s">
        <v>97</v>
      </c>
      <c r="F42" s="39">
        <v>43677</v>
      </c>
      <c r="G42" s="26">
        <v>8193.52</v>
      </c>
      <c r="H42" s="26">
        <f t="shared" si="2"/>
        <v>1229.028</v>
      </c>
      <c r="I42" s="65">
        <f t="shared" si="5"/>
        <v>6964.492</v>
      </c>
      <c r="J42" s="22" t="s">
        <v>263</v>
      </c>
      <c r="K42" s="22" t="s">
        <v>288</v>
      </c>
      <c r="L42" s="22"/>
      <c r="M42" s="26">
        <f t="shared" si="6"/>
        <v>1741.123</v>
      </c>
      <c r="N42" s="18"/>
    </row>
    <row r="43" spans="1:14" s="21" customFormat="1" ht="409.5" customHeight="1">
      <c r="A43" s="24">
        <f t="shared" si="1"/>
        <v>37</v>
      </c>
      <c r="B43" s="51" t="s">
        <v>151</v>
      </c>
      <c r="C43" s="56" t="s">
        <v>226</v>
      </c>
      <c r="D43" s="61" t="s">
        <v>250</v>
      </c>
      <c r="E43" s="71" t="s">
        <v>97</v>
      </c>
      <c r="F43" s="39">
        <v>43677</v>
      </c>
      <c r="G43" s="36">
        <v>6099.63</v>
      </c>
      <c r="H43" s="36">
        <f t="shared" si="2"/>
        <v>914.9445</v>
      </c>
      <c r="I43" s="66">
        <v>5184.69</v>
      </c>
      <c r="J43" s="35" t="s">
        <v>263</v>
      </c>
      <c r="K43" s="35" t="s">
        <v>288</v>
      </c>
      <c r="L43" s="35"/>
      <c r="M43" s="26">
        <f t="shared" si="6"/>
        <v>1296.1725</v>
      </c>
      <c r="N43" s="18"/>
    </row>
    <row r="44" spans="1:14" s="21" customFormat="1" ht="408.75" customHeight="1">
      <c r="A44" s="24">
        <f t="shared" si="1"/>
        <v>38</v>
      </c>
      <c r="B44" s="50" t="s">
        <v>151</v>
      </c>
      <c r="C44" s="55" t="s">
        <v>98</v>
      </c>
      <c r="D44" s="60" t="s">
        <v>268</v>
      </c>
      <c r="E44" s="70" t="s">
        <v>296</v>
      </c>
      <c r="F44" s="39">
        <v>43587</v>
      </c>
      <c r="G44" s="26">
        <f>6124.12*4</f>
        <v>24496.48</v>
      </c>
      <c r="H44" s="26">
        <v>12248.24</v>
      </c>
      <c r="I44" s="65">
        <f>G44-H44</f>
        <v>12248.24</v>
      </c>
      <c r="J44" s="22" t="s">
        <v>263</v>
      </c>
      <c r="K44" s="22" t="s">
        <v>288</v>
      </c>
      <c r="L44" s="22" t="s">
        <v>297</v>
      </c>
      <c r="M44" s="26">
        <f>I44/2</f>
        <v>6124.12</v>
      </c>
      <c r="N44" s="18"/>
    </row>
    <row r="45" spans="1:14" s="21" customFormat="1" ht="408.75" customHeight="1">
      <c r="A45" s="24">
        <f t="shared" si="1"/>
        <v>39</v>
      </c>
      <c r="B45" s="50" t="s">
        <v>206</v>
      </c>
      <c r="C45" s="55" t="s">
        <v>107</v>
      </c>
      <c r="D45" s="60" t="s">
        <v>108</v>
      </c>
      <c r="E45" s="70" t="s">
        <v>109</v>
      </c>
      <c r="F45" s="39">
        <v>44377</v>
      </c>
      <c r="G45" s="26">
        <v>3347.76</v>
      </c>
      <c r="H45" s="26">
        <f>G45*15%</f>
        <v>502.164</v>
      </c>
      <c r="I45" s="65">
        <f>G45-H45</f>
        <v>2845.5960000000005</v>
      </c>
      <c r="J45" s="22" t="s">
        <v>263</v>
      </c>
      <c r="K45" s="22" t="s">
        <v>288</v>
      </c>
      <c r="L45" s="22"/>
      <c r="M45" s="26">
        <f aca="true" t="shared" si="7" ref="M45:M53">I45/4</f>
        <v>711.3990000000001</v>
      </c>
      <c r="N45" s="18"/>
    </row>
    <row r="46" spans="1:14" s="21" customFormat="1" ht="408.75" customHeight="1">
      <c r="A46" s="24">
        <f t="shared" si="1"/>
        <v>40</v>
      </c>
      <c r="B46" s="50" t="s">
        <v>152</v>
      </c>
      <c r="C46" s="55" t="s">
        <v>149</v>
      </c>
      <c r="D46" s="60" t="s">
        <v>228</v>
      </c>
      <c r="E46" s="70" t="s">
        <v>150</v>
      </c>
      <c r="F46" s="39">
        <v>43600</v>
      </c>
      <c r="G46" s="26">
        <f>13200*2</f>
        <v>26400</v>
      </c>
      <c r="H46" s="26">
        <f>G46*15%</f>
        <v>3960</v>
      </c>
      <c r="I46" s="65">
        <f>G46-H46</f>
        <v>22440</v>
      </c>
      <c r="J46" s="22" t="s">
        <v>263</v>
      </c>
      <c r="K46" s="22" t="s">
        <v>288</v>
      </c>
      <c r="L46" s="22"/>
      <c r="M46" s="26">
        <f t="shared" si="7"/>
        <v>5610</v>
      </c>
      <c r="N46" s="18"/>
    </row>
    <row r="47" spans="1:14" s="21" customFormat="1" ht="408.75" customHeight="1">
      <c r="A47" s="24">
        <f t="shared" si="1"/>
        <v>41</v>
      </c>
      <c r="B47" s="50" t="s">
        <v>292</v>
      </c>
      <c r="C47" s="55" t="s">
        <v>282</v>
      </c>
      <c r="D47" s="60" t="s">
        <v>283</v>
      </c>
      <c r="E47" s="70" t="s">
        <v>291</v>
      </c>
      <c r="F47" s="39">
        <v>44926</v>
      </c>
      <c r="G47" s="26">
        <v>31000</v>
      </c>
      <c r="H47" s="26">
        <v>0</v>
      </c>
      <c r="I47" s="65">
        <f>G47-H47</f>
        <v>31000</v>
      </c>
      <c r="J47" s="26" t="s">
        <v>263</v>
      </c>
      <c r="K47" s="26" t="s">
        <v>288</v>
      </c>
      <c r="L47" s="26"/>
      <c r="M47" s="26">
        <f t="shared" si="7"/>
        <v>7750</v>
      </c>
      <c r="N47" s="18"/>
    </row>
    <row r="48" spans="1:14" s="21" customFormat="1" ht="408.75" customHeight="1">
      <c r="A48" s="24">
        <f t="shared" si="1"/>
        <v>42</v>
      </c>
      <c r="B48" s="50" t="s">
        <v>106</v>
      </c>
      <c r="C48" s="55" t="s">
        <v>101</v>
      </c>
      <c r="D48" s="60" t="s">
        <v>100</v>
      </c>
      <c r="E48" s="70" t="s">
        <v>102</v>
      </c>
      <c r="F48" s="39">
        <v>43600</v>
      </c>
      <c r="G48" s="26">
        <v>2360.45</v>
      </c>
      <c r="H48" s="26">
        <f>G48*15%</f>
        <v>354.06749999999994</v>
      </c>
      <c r="I48" s="65">
        <f>G48-H48</f>
        <v>2006.3825</v>
      </c>
      <c r="J48" s="22" t="s">
        <v>263</v>
      </c>
      <c r="K48" s="22" t="s">
        <v>288</v>
      </c>
      <c r="L48" s="22"/>
      <c r="M48" s="26">
        <f t="shared" si="7"/>
        <v>501.595625</v>
      </c>
      <c r="N48" s="18"/>
    </row>
    <row r="49" spans="1:14" s="21" customFormat="1" ht="408.75" customHeight="1">
      <c r="A49" s="24">
        <f t="shared" si="1"/>
        <v>43</v>
      </c>
      <c r="B49" s="50" t="s">
        <v>127</v>
      </c>
      <c r="C49" s="55" t="s">
        <v>128</v>
      </c>
      <c r="D49" s="60" t="s">
        <v>129</v>
      </c>
      <c r="E49" s="70" t="s">
        <v>130</v>
      </c>
      <c r="F49" s="39">
        <v>43810</v>
      </c>
      <c r="G49" s="26">
        <v>15789.95</v>
      </c>
      <c r="H49" s="26">
        <f>G49*15%</f>
        <v>2368.4925</v>
      </c>
      <c r="I49" s="65">
        <v>13421.44</v>
      </c>
      <c r="J49" s="22" t="s">
        <v>263</v>
      </c>
      <c r="K49" s="22" t="s">
        <v>288</v>
      </c>
      <c r="L49" s="22"/>
      <c r="M49" s="26">
        <f t="shared" si="7"/>
        <v>3355.36</v>
      </c>
      <c r="N49" s="18"/>
    </row>
    <row r="50" spans="1:14" s="21" customFormat="1" ht="408.75" customHeight="1">
      <c r="A50" s="24">
        <f t="shared" si="1"/>
        <v>44</v>
      </c>
      <c r="B50" s="50" t="s">
        <v>127</v>
      </c>
      <c r="C50" s="55" t="s">
        <v>146</v>
      </c>
      <c r="D50" s="60" t="s">
        <v>147</v>
      </c>
      <c r="E50" s="70" t="s">
        <v>148</v>
      </c>
      <c r="F50" s="39">
        <v>43830</v>
      </c>
      <c r="G50" s="26">
        <v>1200</v>
      </c>
      <c r="H50" s="26">
        <v>0</v>
      </c>
      <c r="I50" s="65">
        <f>G50-H50</f>
        <v>1200</v>
      </c>
      <c r="J50" s="22" t="s">
        <v>263</v>
      </c>
      <c r="K50" s="22" t="s">
        <v>288</v>
      </c>
      <c r="L50" s="22"/>
      <c r="M50" s="26">
        <f t="shared" si="7"/>
        <v>300</v>
      </c>
      <c r="N50" s="18"/>
    </row>
    <row r="51" spans="1:14" s="21" customFormat="1" ht="408.75" customHeight="1">
      <c r="A51" s="24">
        <f t="shared" si="1"/>
        <v>45</v>
      </c>
      <c r="B51" s="50" t="s">
        <v>43</v>
      </c>
      <c r="C51" s="55" t="s">
        <v>45</v>
      </c>
      <c r="D51" s="60" t="s">
        <v>47</v>
      </c>
      <c r="E51" s="70" t="s">
        <v>155</v>
      </c>
      <c r="F51" s="39">
        <v>43998</v>
      </c>
      <c r="G51" s="26">
        <v>49054.11</v>
      </c>
      <c r="H51" s="26">
        <f>G51*15%</f>
        <v>7358.1165</v>
      </c>
      <c r="I51" s="65">
        <v>41696</v>
      </c>
      <c r="J51" s="22" t="s">
        <v>263</v>
      </c>
      <c r="K51" s="22" t="s">
        <v>288</v>
      </c>
      <c r="L51" s="22"/>
      <c r="M51" s="26">
        <f t="shared" si="7"/>
        <v>10424</v>
      </c>
      <c r="N51" s="18"/>
    </row>
    <row r="52" spans="1:14" s="21" customFormat="1" ht="408.75" customHeight="1">
      <c r="A52" s="24">
        <f t="shared" si="1"/>
        <v>46</v>
      </c>
      <c r="B52" s="50" t="s">
        <v>43</v>
      </c>
      <c r="C52" s="55" t="s">
        <v>48</v>
      </c>
      <c r="D52" s="60" t="s">
        <v>280</v>
      </c>
      <c r="E52" s="70" t="s">
        <v>49</v>
      </c>
      <c r="F52" s="39">
        <v>43829</v>
      </c>
      <c r="G52" s="26">
        <v>15467.69</v>
      </c>
      <c r="H52" s="26">
        <f>G52*15%</f>
        <v>2320.1535</v>
      </c>
      <c r="I52" s="65">
        <f>3286.88*4</f>
        <v>13147.52</v>
      </c>
      <c r="J52" s="22" t="s">
        <v>281</v>
      </c>
      <c r="K52" s="22" t="s">
        <v>288</v>
      </c>
      <c r="L52" s="22"/>
      <c r="M52" s="26">
        <f t="shared" si="7"/>
        <v>3286.88</v>
      </c>
      <c r="N52" s="18"/>
    </row>
    <row r="53" spans="1:14" s="21" customFormat="1" ht="408.75" customHeight="1">
      <c r="A53" s="24">
        <f t="shared" si="1"/>
        <v>47</v>
      </c>
      <c r="B53" s="50" t="s">
        <v>43</v>
      </c>
      <c r="C53" s="55" t="s">
        <v>50</v>
      </c>
      <c r="D53" s="60" t="s">
        <v>52</v>
      </c>
      <c r="E53" s="70" t="s">
        <v>51</v>
      </c>
      <c r="F53" s="39">
        <v>43646</v>
      </c>
      <c r="G53" s="26">
        <v>19648.96</v>
      </c>
      <c r="H53" s="26">
        <f>G53*15%</f>
        <v>2947.3439999999996</v>
      </c>
      <c r="I53" s="65">
        <f>4175.4*4</f>
        <v>16701.6</v>
      </c>
      <c r="J53" s="22" t="s">
        <v>263</v>
      </c>
      <c r="K53" s="22" t="s">
        <v>288</v>
      </c>
      <c r="L53" s="22"/>
      <c r="M53" s="26">
        <f t="shared" si="7"/>
        <v>4175.4</v>
      </c>
      <c r="N53" s="18"/>
    </row>
    <row r="54" spans="1:14" s="21" customFormat="1" ht="408.75" customHeight="1">
      <c r="A54" s="24">
        <f t="shared" si="1"/>
        <v>48</v>
      </c>
      <c r="B54" s="50" t="s">
        <v>43</v>
      </c>
      <c r="C54" s="55" t="s">
        <v>176</v>
      </c>
      <c r="D54" s="60" t="s">
        <v>177</v>
      </c>
      <c r="E54" s="70" t="s">
        <v>178</v>
      </c>
      <c r="F54" s="39">
        <v>43830</v>
      </c>
      <c r="G54" s="26">
        <v>30000</v>
      </c>
      <c r="H54" s="26">
        <v>0</v>
      </c>
      <c r="I54" s="65">
        <f>G54-H54</f>
        <v>30000</v>
      </c>
      <c r="J54" s="22" t="s">
        <v>264</v>
      </c>
      <c r="K54" s="22" t="s">
        <v>288</v>
      </c>
      <c r="L54" s="22"/>
      <c r="M54" s="26">
        <f>I54/2</f>
        <v>15000</v>
      </c>
      <c r="N54" s="18"/>
    </row>
    <row r="55" spans="1:14" s="21" customFormat="1" ht="408.75" customHeight="1">
      <c r="A55" s="24">
        <f t="shared" si="1"/>
        <v>49</v>
      </c>
      <c r="B55" s="50" t="s">
        <v>117</v>
      </c>
      <c r="C55" s="55" t="s">
        <v>118</v>
      </c>
      <c r="D55" s="60" t="s">
        <v>119</v>
      </c>
      <c r="E55" s="70" t="s">
        <v>72</v>
      </c>
      <c r="F55" s="39">
        <v>43830</v>
      </c>
      <c r="G55" s="26">
        <v>15625</v>
      </c>
      <c r="H55" s="26">
        <f aca="true" t="shared" si="8" ref="H55:H65">G55*15%</f>
        <v>2343.75</v>
      </c>
      <c r="I55" s="65">
        <f>3320.31*4</f>
        <v>13281.24</v>
      </c>
      <c r="J55" s="22" t="s">
        <v>263</v>
      </c>
      <c r="K55" s="22" t="s">
        <v>288</v>
      </c>
      <c r="L55" s="22"/>
      <c r="M55" s="26">
        <f>I55/4</f>
        <v>3320.31</v>
      </c>
      <c r="N55" s="18"/>
    </row>
    <row r="56" spans="1:14" s="21" customFormat="1" ht="210" customHeight="1">
      <c r="A56" s="24">
        <f t="shared" si="1"/>
        <v>50</v>
      </c>
      <c r="B56" s="50" t="s">
        <v>117</v>
      </c>
      <c r="C56" s="55" t="s">
        <v>120</v>
      </c>
      <c r="D56" s="60" t="s">
        <v>121</v>
      </c>
      <c r="E56" s="70" t="s">
        <v>72</v>
      </c>
      <c r="F56" s="39">
        <v>43100</v>
      </c>
      <c r="G56" s="26">
        <v>9375</v>
      </c>
      <c r="H56" s="26">
        <f t="shared" si="8"/>
        <v>1406.25</v>
      </c>
      <c r="I56" s="65">
        <f>1992.19*4</f>
        <v>7968.76</v>
      </c>
      <c r="J56" s="22" t="s">
        <v>263</v>
      </c>
      <c r="K56" s="22" t="s">
        <v>288</v>
      </c>
      <c r="L56" s="22"/>
      <c r="M56" s="26">
        <f>I56/4</f>
        <v>1992.19</v>
      </c>
      <c r="N56" s="18"/>
    </row>
    <row r="57" spans="1:14" s="21" customFormat="1" ht="304.5" customHeight="1">
      <c r="A57" s="24">
        <f t="shared" si="1"/>
        <v>51</v>
      </c>
      <c r="B57" s="50" t="s">
        <v>117</v>
      </c>
      <c r="C57" s="55" t="s">
        <v>123</v>
      </c>
      <c r="D57" s="60" t="s">
        <v>124</v>
      </c>
      <c r="E57" s="70" t="s">
        <v>31</v>
      </c>
      <c r="F57" s="39">
        <v>43555</v>
      </c>
      <c r="G57" s="26">
        <v>6010.28</v>
      </c>
      <c r="H57" s="26">
        <f t="shared" si="8"/>
        <v>901.5419999999999</v>
      </c>
      <c r="I57" s="65">
        <f>1277.18*4</f>
        <v>5108.72</v>
      </c>
      <c r="J57" s="22" t="s">
        <v>263</v>
      </c>
      <c r="K57" s="22" t="s">
        <v>288</v>
      </c>
      <c r="L57" s="22" t="s">
        <v>303</v>
      </c>
      <c r="M57" s="26">
        <f>I57/4</f>
        <v>1277.18</v>
      </c>
      <c r="N57" s="18"/>
    </row>
    <row r="58" spans="1:14" s="21" customFormat="1" ht="408.75" customHeight="1">
      <c r="A58" s="24">
        <f t="shared" si="1"/>
        <v>52</v>
      </c>
      <c r="B58" s="50" t="s">
        <v>117</v>
      </c>
      <c r="C58" s="55" t="s">
        <v>125</v>
      </c>
      <c r="D58" s="60" t="s">
        <v>124</v>
      </c>
      <c r="E58" s="70" t="s">
        <v>126</v>
      </c>
      <c r="F58" s="39">
        <v>43677</v>
      </c>
      <c r="G58" s="26">
        <v>6097.61</v>
      </c>
      <c r="H58" s="26">
        <f t="shared" si="8"/>
        <v>914.6415</v>
      </c>
      <c r="I58" s="65">
        <f>1295.74*4</f>
        <v>5182.96</v>
      </c>
      <c r="J58" s="22" t="s">
        <v>263</v>
      </c>
      <c r="K58" s="22" t="s">
        <v>288</v>
      </c>
      <c r="L58" s="22"/>
      <c r="M58" s="26">
        <f>I58/4</f>
        <v>1295.74</v>
      </c>
      <c r="N58" s="18"/>
    </row>
    <row r="59" spans="1:14" s="21" customFormat="1" ht="408.75" customHeight="1">
      <c r="A59" s="24">
        <f t="shared" si="1"/>
        <v>53</v>
      </c>
      <c r="B59" s="50" t="s">
        <v>231</v>
      </c>
      <c r="C59" s="55" t="s">
        <v>232</v>
      </c>
      <c r="D59" s="60" t="s">
        <v>285</v>
      </c>
      <c r="E59" s="70" t="s">
        <v>236</v>
      </c>
      <c r="F59" s="39">
        <v>43496</v>
      </c>
      <c r="G59" s="26">
        <v>8218.15</v>
      </c>
      <c r="H59" s="26">
        <f t="shared" si="8"/>
        <v>1232.7224999999999</v>
      </c>
      <c r="I59" s="65">
        <f>3492.71*2</f>
        <v>6985.42</v>
      </c>
      <c r="J59" s="22" t="s">
        <v>264</v>
      </c>
      <c r="K59" s="22" t="s">
        <v>288</v>
      </c>
      <c r="L59" s="22"/>
      <c r="M59" s="26">
        <f>I59/2</f>
        <v>3492.71</v>
      </c>
      <c r="N59" s="18"/>
    </row>
    <row r="60" spans="1:14" s="21" customFormat="1" ht="408.75" customHeight="1">
      <c r="A60" s="24">
        <f t="shared" si="1"/>
        <v>54</v>
      </c>
      <c r="B60" s="50" t="s">
        <v>18</v>
      </c>
      <c r="C60" s="55" t="s">
        <v>19</v>
      </c>
      <c r="D60" s="60" t="s">
        <v>20</v>
      </c>
      <c r="E60" s="70" t="s">
        <v>21</v>
      </c>
      <c r="F60" s="39">
        <v>43555</v>
      </c>
      <c r="G60" s="26">
        <v>27162.14</v>
      </c>
      <c r="H60" s="26">
        <f t="shared" si="8"/>
        <v>4074.321</v>
      </c>
      <c r="I60" s="65">
        <f>5771.95*4</f>
        <v>23087.8</v>
      </c>
      <c r="J60" s="22" t="s">
        <v>263</v>
      </c>
      <c r="K60" s="22" t="s">
        <v>288</v>
      </c>
      <c r="L60" s="22"/>
      <c r="M60" s="26">
        <f>I60/4</f>
        <v>5771.95</v>
      </c>
      <c r="N60" s="18"/>
    </row>
    <row r="61" spans="1:14" s="21" customFormat="1" ht="408.75" customHeight="1">
      <c r="A61" s="24">
        <f t="shared" si="1"/>
        <v>55</v>
      </c>
      <c r="B61" s="50" t="s">
        <v>18</v>
      </c>
      <c r="C61" s="55" t="s">
        <v>22</v>
      </c>
      <c r="D61" s="60" t="s">
        <v>23</v>
      </c>
      <c r="E61" s="70" t="s">
        <v>24</v>
      </c>
      <c r="F61" s="39">
        <v>43677</v>
      </c>
      <c r="G61" s="26">
        <v>11621.75</v>
      </c>
      <c r="H61" s="26">
        <f t="shared" si="8"/>
        <v>1743.2625</v>
      </c>
      <c r="I61" s="65">
        <f>2469.62*4</f>
        <v>9878.48</v>
      </c>
      <c r="J61" s="22" t="s">
        <v>263</v>
      </c>
      <c r="K61" s="22" t="s">
        <v>288</v>
      </c>
      <c r="L61" s="22"/>
      <c r="M61" s="26">
        <f>I61/4</f>
        <v>2469.62</v>
      </c>
      <c r="N61" s="18"/>
    </row>
    <row r="62" spans="1:14" s="21" customFormat="1" ht="408.75" customHeight="1">
      <c r="A62" s="24">
        <f t="shared" si="1"/>
        <v>56</v>
      </c>
      <c r="B62" s="50" t="s">
        <v>87</v>
      </c>
      <c r="C62" s="55" t="s">
        <v>179</v>
      </c>
      <c r="D62" s="60" t="s">
        <v>251</v>
      </c>
      <c r="E62" s="70" t="s">
        <v>180</v>
      </c>
      <c r="F62" s="39">
        <v>43465</v>
      </c>
      <c r="G62" s="26">
        <v>19752.52</v>
      </c>
      <c r="H62" s="26">
        <f t="shared" si="8"/>
        <v>2962.878</v>
      </c>
      <c r="I62" s="65">
        <f>8394.82*2</f>
        <v>16789.64</v>
      </c>
      <c r="J62" s="22" t="s">
        <v>264</v>
      </c>
      <c r="K62" s="22" t="s">
        <v>288</v>
      </c>
      <c r="L62" s="22"/>
      <c r="M62" s="26">
        <f>I62/2</f>
        <v>8394.82</v>
      </c>
      <c r="N62" s="18"/>
    </row>
    <row r="63" spans="1:14" s="21" customFormat="1" ht="408.75" customHeight="1">
      <c r="A63" s="24">
        <f t="shared" si="1"/>
        <v>57</v>
      </c>
      <c r="B63" s="50" t="s">
        <v>81</v>
      </c>
      <c r="C63" s="55" t="s">
        <v>82</v>
      </c>
      <c r="D63" s="60" t="s">
        <v>230</v>
      </c>
      <c r="E63" s="70" t="s">
        <v>83</v>
      </c>
      <c r="F63" s="39">
        <v>43465</v>
      </c>
      <c r="G63" s="26">
        <f>14847.5*2</f>
        <v>29695</v>
      </c>
      <c r="H63" s="26">
        <f t="shared" si="8"/>
        <v>4454.25</v>
      </c>
      <c r="I63" s="65">
        <f>6310.18*4</f>
        <v>25240.72</v>
      </c>
      <c r="J63" s="22" t="s">
        <v>263</v>
      </c>
      <c r="K63" s="22" t="s">
        <v>288</v>
      </c>
      <c r="L63" s="22"/>
      <c r="M63" s="26">
        <f>I63/4</f>
        <v>6310.18</v>
      </c>
      <c r="N63" s="18"/>
    </row>
    <row r="64" spans="1:14" s="21" customFormat="1" ht="408.75" customHeight="1">
      <c r="A64" s="24">
        <f t="shared" si="1"/>
        <v>58</v>
      </c>
      <c r="B64" s="50" t="s">
        <v>81</v>
      </c>
      <c r="C64" s="55" t="s">
        <v>88</v>
      </c>
      <c r="D64" s="60" t="s">
        <v>161</v>
      </c>
      <c r="E64" s="70" t="s">
        <v>89</v>
      </c>
      <c r="F64" s="39">
        <v>43555</v>
      </c>
      <c r="G64" s="26">
        <v>4821.07</v>
      </c>
      <c r="H64" s="26">
        <f t="shared" si="8"/>
        <v>723.1605</v>
      </c>
      <c r="I64" s="65">
        <f>1024.48*4</f>
        <v>4097.92</v>
      </c>
      <c r="J64" s="22" t="s">
        <v>263</v>
      </c>
      <c r="K64" s="22" t="s">
        <v>288</v>
      </c>
      <c r="L64" s="22"/>
      <c r="M64" s="26">
        <f>I64/4</f>
        <v>1024.48</v>
      </c>
      <c r="N64" s="18"/>
    </row>
    <row r="65" spans="1:14" s="21" customFormat="1" ht="408.75" customHeight="1">
      <c r="A65" s="24">
        <f t="shared" si="1"/>
        <v>59</v>
      </c>
      <c r="B65" s="50" t="s">
        <v>81</v>
      </c>
      <c r="C65" s="55" t="s">
        <v>90</v>
      </c>
      <c r="D65" s="60" t="s">
        <v>164</v>
      </c>
      <c r="E65" s="70" t="s">
        <v>89</v>
      </c>
      <c r="F65" s="39">
        <v>43555</v>
      </c>
      <c r="G65" s="26">
        <v>4821.07</v>
      </c>
      <c r="H65" s="26">
        <f t="shared" si="8"/>
        <v>723.1605</v>
      </c>
      <c r="I65" s="65">
        <f>1024.48*4</f>
        <v>4097.92</v>
      </c>
      <c r="J65" s="22" t="s">
        <v>263</v>
      </c>
      <c r="K65" s="22" t="s">
        <v>288</v>
      </c>
      <c r="L65" s="22"/>
      <c r="M65" s="26">
        <f>I65/4</f>
        <v>1024.48</v>
      </c>
      <c r="N65" s="18"/>
    </row>
    <row r="66" spans="1:14" s="21" customFormat="1" ht="408.75" customHeight="1">
      <c r="A66" s="24">
        <f t="shared" si="1"/>
        <v>60</v>
      </c>
      <c r="B66" s="50" t="s">
        <v>81</v>
      </c>
      <c r="C66" s="55" t="s">
        <v>91</v>
      </c>
      <c r="D66" s="60" t="s">
        <v>92</v>
      </c>
      <c r="E66" s="70" t="s">
        <v>89</v>
      </c>
      <c r="F66" s="39">
        <v>43555</v>
      </c>
      <c r="G66" s="26">
        <v>4824.91</v>
      </c>
      <c r="H66" s="26">
        <f>4824.91*15%</f>
        <v>723.7365</v>
      </c>
      <c r="I66" s="65">
        <f>1025.29*4</f>
        <v>4101.16</v>
      </c>
      <c r="J66" s="22" t="s">
        <v>263</v>
      </c>
      <c r="K66" s="22" t="s">
        <v>288</v>
      </c>
      <c r="L66" s="22"/>
      <c r="M66" s="26">
        <f>I66/4</f>
        <v>1025.29</v>
      </c>
      <c r="N66" s="18"/>
    </row>
    <row r="67" spans="1:14" s="21" customFormat="1" ht="408.75" customHeight="1">
      <c r="A67" s="24">
        <f t="shared" si="1"/>
        <v>61</v>
      </c>
      <c r="B67" s="50" t="s">
        <v>53</v>
      </c>
      <c r="C67" s="55" t="s">
        <v>212</v>
      </c>
      <c r="D67" s="60" t="s">
        <v>290</v>
      </c>
      <c r="E67" s="70" t="s">
        <v>213</v>
      </c>
      <c r="F67" s="39">
        <v>43519</v>
      </c>
      <c r="G67" s="26">
        <f>119456+2400</f>
        <v>121856</v>
      </c>
      <c r="H67" s="26">
        <v>0</v>
      </c>
      <c r="I67" s="65">
        <f>G67-H67</f>
        <v>121856</v>
      </c>
      <c r="J67" s="22" t="s">
        <v>264</v>
      </c>
      <c r="K67" s="22" t="s">
        <v>288</v>
      </c>
      <c r="L67" s="22"/>
      <c r="M67" s="26">
        <f>I67/2</f>
        <v>60928</v>
      </c>
      <c r="N67" s="18"/>
    </row>
    <row r="68" spans="1:14" s="21" customFormat="1" ht="408.75" customHeight="1">
      <c r="A68" s="24">
        <f t="shared" si="1"/>
        <v>62</v>
      </c>
      <c r="B68" s="50" t="s">
        <v>53</v>
      </c>
      <c r="C68" s="55" t="s">
        <v>54</v>
      </c>
      <c r="D68" s="60" t="s">
        <v>56</v>
      </c>
      <c r="E68" s="70" t="s">
        <v>55</v>
      </c>
      <c r="F68" s="39">
        <v>43585</v>
      </c>
      <c r="G68" s="26">
        <v>10200</v>
      </c>
      <c r="H68" s="26">
        <f aca="true" t="shared" si="9" ref="H68:H74">G68*15%</f>
        <v>1530</v>
      </c>
      <c r="I68" s="65">
        <f>G68-H68</f>
        <v>8670</v>
      </c>
      <c r="J68" s="22" t="s">
        <v>263</v>
      </c>
      <c r="K68" s="22" t="s">
        <v>288</v>
      </c>
      <c r="L68" s="22"/>
      <c r="M68" s="26">
        <f>I68/4</f>
        <v>2167.5</v>
      </c>
      <c r="N68" s="18"/>
    </row>
    <row r="69" spans="1:14" s="21" customFormat="1" ht="408.75" customHeight="1">
      <c r="A69" s="24">
        <f t="shared" si="1"/>
        <v>63</v>
      </c>
      <c r="B69" s="50" t="s">
        <v>53</v>
      </c>
      <c r="C69" s="55" t="s">
        <v>57</v>
      </c>
      <c r="D69" s="60" t="s">
        <v>59</v>
      </c>
      <c r="E69" s="70" t="s">
        <v>58</v>
      </c>
      <c r="F69" s="39">
        <v>43646</v>
      </c>
      <c r="G69" s="26">
        <v>43400.85</v>
      </c>
      <c r="H69" s="26">
        <f t="shared" si="9"/>
        <v>6510.1275</v>
      </c>
      <c r="I69" s="65">
        <f>G69-H69</f>
        <v>36890.722499999996</v>
      </c>
      <c r="J69" s="22" t="s">
        <v>263</v>
      </c>
      <c r="K69" s="22" t="s">
        <v>288</v>
      </c>
      <c r="L69" s="22"/>
      <c r="M69" s="26">
        <f>I69/4</f>
        <v>9222.680624999999</v>
      </c>
      <c r="N69" s="18"/>
    </row>
    <row r="70" spans="1:14" s="21" customFormat="1" ht="408.75" customHeight="1">
      <c r="A70" s="24">
        <f t="shared" si="1"/>
        <v>64</v>
      </c>
      <c r="B70" s="50" t="s">
        <v>53</v>
      </c>
      <c r="C70" s="55" t="s">
        <v>60</v>
      </c>
      <c r="D70" s="60" t="s">
        <v>169</v>
      </c>
      <c r="E70" s="70" t="s">
        <v>46</v>
      </c>
      <c r="F70" s="39">
        <v>43646</v>
      </c>
      <c r="G70" s="26">
        <v>10819.36</v>
      </c>
      <c r="H70" s="26">
        <f t="shared" si="9"/>
        <v>1622.904</v>
      </c>
      <c r="I70" s="65">
        <f>2299.11*4</f>
        <v>9196.44</v>
      </c>
      <c r="J70" s="22" t="s">
        <v>263</v>
      </c>
      <c r="K70" s="22" t="s">
        <v>288</v>
      </c>
      <c r="L70" s="22"/>
      <c r="M70" s="26">
        <f>I70/4</f>
        <v>2299.11</v>
      </c>
      <c r="N70" s="18"/>
    </row>
    <row r="71" spans="1:14" s="21" customFormat="1" ht="408.75" customHeight="1">
      <c r="A71" s="24">
        <f t="shared" si="1"/>
        <v>65</v>
      </c>
      <c r="B71" s="50" t="s">
        <v>73</v>
      </c>
      <c r="C71" s="55" t="s">
        <v>74</v>
      </c>
      <c r="D71" s="60" t="s">
        <v>76</v>
      </c>
      <c r="E71" s="70" t="s">
        <v>75</v>
      </c>
      <c r="F71" s="39">
        <v>43524</v>
      </c>
      <c r="G71" s="26">
        <v>34055.36</v>
      </c>
      <c r="H71" s="26">
        <f t="shared" si="9"/>
        <v>5108.304</v>
      </c>
      <c r="I71" s="65">
        <f>7236.76*4</f>
        <v>28947.04</v>
      </c>
      <c r="J71" s="22" t="s">
        <v>263</v>
      </c>
      <c r="K71" s="22" t="s">
        <v>288</v>
      </c>
      <c r="L71" s="22"/>
      <c r="M71" s="26">
        <f>I71/4</f>
        <v>7236.76</v>
      </c>
      <c r="N71" s="18"/>
    </row>
    <row r="72" spans="1:14" s="21" customFormat="1" ht="408.75" customHeight="1">
      <c r="A72" s="24">
        <f t="shared" si="1"/>
        <v>66</v>
      </c>
      <c r="B72" s="50" t="s">
        <v>73</v>
      </c>
      <c r="C72" s="55" t="s">
        <v>77</v>
      </c>
      <c r="D72" s="60" t="s">
        <v>78</v>
      </c>
      <c r="E72" s="70" t="s">
        <v>80</v>
      </c>
      <c r="F72" s="39">
        <v>43465</v>
      </c>
      <c r="G72" s="26">
        <v>10303.22</v>
      </c>
      <c r="H72" s="26">
        <f t="shared" si="9"/>
        <v>1545.483</v>
      </c>
      <c r="I72" s="65">
        <f>8757.74/12*4</f>
        <v>2919.2466666666664</v>
      </c>
      <c r="J72" s="22" t="s">
        <v>263</v>
      </c>
      <c r="K72" s="22" t="s">
        <v>288</v>
      </c>
      <c r="L72" s="42" t="s">
        <v>299</v>
      </c>
      <c r="M72" s="26">
        <f>I72</f>
        <v>2919.2466666666664</v>
      </c>
      <c r="N72" s="18"/>
    </row>
    <row r="73" spans="1:14" s="21" customFormat="1" ht="408.75" customHeight="1">
      <c r="A73" s="24">
        <f aca="true" t="shared" si="10" ref="A73:A99">A72+1</f>
        <v>67</v>
      </c>
      <c r="B73" s="50" t="s">
        <v>73</v>
      </c>
      <c r="C73" s="55" t="s">
        <v>79</v>
      </c>
      <c r="D73" s="60" t="s">
        <v>181</v>
      </c>
      <c r="E73" s="70" t="s">
        <v>42</v>
      </c>
      <c r="F73" s="39">
        <v>43538</v>
      </c>
      <c r="G73" s="26">
        <v>10001.25</v>
      </c>
      <c r="H73" s="26">
        <f t="shared" si="9"/>
        <v>1500.1875</v>
      </c>
      <c r="I73" s="65">
        <f>2125.27*4</f>
        <v>8501.08</v>
      </c>
      <c r="J73" s="22" t="s">
        <v>263</v>
      </c>
      <c r="K73" s="22" t="s">
        <v>288</v>
      </c>
      <c r="L73" s="22"/>
      <c r="M73" s="26">
        <f>I73/4</f>
        <v>2125.27</v>
      </c>
      <c r="N73" s="18"/>
    </row>
    <row r="74" spans="1:14" s="21" customFormat="1" ht="408.75" customHeight="1">
      <c r="A74" s="24">
        <f t="shared" si="10"/>
        <v>68</v>
      </c>
      <c r="B74" s="50" t="s">
        <v>233</v>
      </c>
      <c r="C74" s="55" t="s">
        <v>237</v>
      </c>
      <c r="D74" s="60" t="s">
        <v>234</v>
      </c>
      <c r="E74" s="70" t="s">
        <v>238</v>
      </c>
      <c r="F74" s="39">
        <v>43465</v>
      </c>
      <c r="G74" s="26">
        <v>49545.76</v>
      </c>
      <c r="H74" s="26">
        <f t="shared" si="9"/>
        <v>7431.864</v>
      </c>
      <c r="I74" s="65">
        <f>G74-H74</f>
        <v>42113.896</v>
      </c>
      <c r="J74" s="22" t="s">
        <v>266</v>
      </c>
      <c r="K74" s="22" t="s">
        <v>288</v>
      </c>
      <c r="L74" s="22"/>
      <c r="M74" s="26">
        <f>I74</f>
        <v>42113.896</v>
      </c>
      <c r="N74" s="18"/>
    </row>
    <row r="75" spans="1:14" s="21" customFormat="1" ht="408.75" customHeight="1">
      <c r="A75" s="24">
        <f t="shared" si="10"/>
        <v>69</v>
      </c>
      <c r="B75" s="50" t="s">
        <v>233</v>
      </c>
      <c r="C75" s="55" t="s">
        <v>269</v>
      </c>
      <c r="D75" s="60" t="s">
        <v>270</v>
      </c>
      <c r="E75" s="70" t="s">
        <v>271</v>
      </c>
      <c r="F75" s="39">
        <v>44347</v>
      </c>
      <c r="G75" s="26">
        <v>11474</v>
      </c>
      <c r="H75" s="26">
        <v>0</v>
      </c>
      <c r="I75" s="65">
        <v>11474</v>
      </c>
      <c r="J75" s="22" t="s">
        <v>264</v>
      </c>
      <c r="K75" s="22" t="s">
        <v>288</v>
      </c>
      <c r="L75" s="22"/>
      <c r="M75" s="26">
        <f>I75/2</f>
        <v>5737</v>
      </c>
      <c r="N75" s="18"/>
    </row>
    <row r="76" spans="1:14" s="21" customFormat="1" ht="408.75" customHeight="1">
      <c r="A76" s="24">
        <f t="shared" si="10"/>
        <v>70</v>
      </c>
      <c r="B76" s="50" t="s">
        <v>233</v>
      </c>
      <c r="C76" s="55" t="s">
        <v>269</v>
      </c>
      <c r="D76" s="60" t="s">
        <v>272</v>
      </c>
      <c r="E76" s="70" t="s">
        <v>273</v>
      </c>
      <c r="F76" s="39">
        <v>44347</v>
      </c>
      <c r="G76" s="26">
        <v>21093.6</v>
      </c>
      <c r="H76" s="26">
        <v>0</v>
      </c>
      <c r="I76" s="65">
        <v>21093.6</v>
      </c>
      <c r="J76" s="22" t="s">
        <v>264</v>
      </c>
      <c r="K76" s="22" t="s">
        <v>288</v>
      </c>
      <c r="L76" s="22"/>
      <c r="M76" s="26">
        <f>I76/2</f>
        <v>10546.8</v>
      </c>
      <c r="N76" s="18"/>
    </row>
    <row r="77" spans="1:14" s="21" customFormat="1" ht="408.75" customHeight="1">
      <c r="A77" s="24">
        <f t="shared" si="10"/>
        <v>71</v>
      </c>
      <c r="B77" s="50" t="s">
        <v>25</v>
      </c>
      <c r="C77" s="55" t="s">
        <v>26</v>
      </c>
      <c r="D77" s="60" t="s">
        <v>27</v>
      </c>
      <c r="E77" s="70" t="s">
        <v>28</v>
      </c>
      <c r="F77" s="39">
        <v>43465</v>
      </c>
      <c r="G77" s="26">
        <v>13014.71</v>
      </c>
      <c r="H77" s="26">
        <f aca="true" t="shared" si="11" ref="H77:H83">G77*15%</f>
        <v>1952.2064999999998</v>
      </c>
      <c r="I77" s="65">
        <f>2765.63*4</f>
        <v>11062.52</v>
      </c>
      <c r="J77" s="22" t="s">
        <v>263</v>
      </c>
      <c r="K77" s="22" t="s">
        <v>288</v>
      </c>
      <c r="L77" s="22"/>
      <c r="M77" s="26">
        <f>I77/4</f>
        <v>2765.63</v>
      </c>
      <c r="N77" s="18"/>
    </row>
    <row r="78" spans="1:14" s="21" customFormat="1" ht="408.75" customHeight="1">
      <c r="A78" s="24">
        <f t="shared" si="10"/>
        <v>72</v>
      </c>
      <c r="B78" s="50" t="s">
        <v>25</v>
      </c>
      <c r="C78" s="55" t="s">
        <v>29</v>
      </c>
      <c r="D78" s="60" t="s">
        <v>30</v>
      </c>
      <c r="E78" s="70" t="s">
        <v>31</v>
      </c>
      <c r="F78" s="39">
        <v>43465</v>
      </c>
      <c r="G78" s="26">
        <v>11850.69</v>
      </c>
      <c r="H78" s="26">
        <f t="shared" si="11"/>
        <v>1777.6035</v>
      </c>
      <c r="I78" s="65">
        <f>2518.27*4</f>
        <v>10073.08</v>
      </c>
      <c r="J78" s="22" t="s">
        <v>263</v>
      </c>
      <c r="K78" s="22" t="s">
        <v>288</v>
      </c>
      <c r="L78" s="22"/>
      <c r="M78" s="26">
        <f>I78/4</f>
        <v>2518.27</v>
      </c>
      <c r="N78" s="18"/>
    </row>
    <row r="79" spans="1:14" s="21" customFormat="1" ht="408.75" customHeight="1">
      <c r="A79" s="24">
        <f t="shared" si="10"/>
        <v>73</v>
      </c>
      <c r="B79" s="50" t="s">
        <v>25</v>
      </c>
      <c r="C79" s="55" t="s">
        <v>32</v>
      </c>
      <c r="D79" s="60" t="s">
        <v>274</v>
      </c>
      <c r="E79" s="70" t="s">
        <v>300</v>
      </c>
      <c r="F79" s="39">
        <v>43555</v>
      </c>
      <c r="G79" s="26">
        <v>9296.22</v>
      </c>
      <c r="H79" s="26">
        <f t="shared" si="11"/>
        <v>1394.4329999999998</v>
      </c>
      <c r="I79" s="65">
        <f>1975.45*4</f>
        <v>7901.8</v>
      </c>
      <c r="J79" s="22" t="s">
        <v>263</v>
      </c>
      <c r="K79" s="22" t="s">
        <v>288</v>
      </c>
      <c r="L79" s="22"/>
      <c r="M79" s="26">
        <f>I79/4</f>
        <v>1975.45</v>
      </c>
      <c r="N79" s="18"/>
    </row>
    <row r="80" spans="1:14" s="21" customFormat="1" ht="408.75" customHeight="1">
      <c r="A80" s="24">
        <f t="shared" si="10"/>
        <v>74</v>
      </c>
      <c r="B80" s="50" t="s">
        <v>252</v>
      </c>
      <c r="C80" s="55" t="s">
        <v>253</v>
      </c>
      <c r="D80" s="60" t="s">
        <v>254</v>
      </c>
      <c r="E80" s="70" t="s">
        <v>42</v>
      </c>
      <c r="F80" s="39">
        <v>43778</v>
      </c>
      <c r="G80" s="26">
        <v>28635</v>
      </c>
      <c r="H80" s="26">
        <f t="shared" si="11"/>
        <v>4295.25</v>
      </c>
      <c r="I80" s="65">
        <f>12169.88*2</f>
        <v>24339.76</v>
      </c>
      <c r="J80" s="22" t="s">
        <v>264</v>
      </c>
      <c r="K80" s="22" t="s">
        <v>288</v>
      </c>
      <c r="L80" s="22"/>
      <c r="M80" s="26">
        <f>I80/2</f>
        <v>12169.88</v>
      </c>
      <c r="N80" s="18"/>
    </row>
    <row r="81" spans="1:14" s="21" customFormat="1" ht="408.75" customHeight="1">
      <c r="A81" s="24">
        <f t="shared" si="10"/>
        <v>75</v>
      </c>
      <c r="B81" s="50" t="s">
        <v>110</v>
      </c>
      <c r="C81" s="55" t="s">
        <v>205</v>
      </c>
      <c r="D81" s="60" t="s">
        <v>207</v>
      </c>
      <c r="E81" s="70" t="s">
        <v>214</v>
      </c>
      <c r="F81" s="39">
        <v>43524</v>
      </c>
      <c r="G81" s="26">
        <v>384701.43</v>
      </c>
      <c r="H81" s="26">
        <f t="shared" si="11"/>
        <v>57705.214499999995</v>
      </c>
      <c r="I81" s="65">
        <f>81749.05*4</f>
        <v>326996.2</v>
      </c>
      <c r="J81" s="22" t="s">
        <v>263</v>
      </c>
      <c r="K81" s="22" t="s">
        <v>288</v>
      </c>
      <c r="L81" s="22"/>
      <c r="M81" s="26">
        <f>I81/4</f>
        <v>81749.05</v>
      </c>
      <c r="N81" s="18"/>
    </row>
    <row r="82" spans="1:14" s="21" customFormat="1" ht="408.75" customHeight="1">
      <c r="A82" s="24">
        <f t="shared" si="10"/>
        <v>76</v>
      </c>
      <c r="B82" s="50" t="s">
        <v>110</v>
      </c>
      <c r="C82" s="55" t="s">
        <v>142</v>
      </c>
      <c r="D82" s="60" t="s">
        <v>143</v>
      </c>
      <c r="E82" s="70" t="s">
        <v>42</v>
      </c>
      <c r="F82" s="39">
        <v>43677</v>
      </c>
      <c r="G82" s="26">
        <v>15054.05</v>
      </c>
      <c r="H82" s="26">
        <f t="shared" si="11"/>
        <v>2258.1074999999996</v>
      </c>
      <c r="I82" s="65">
        <f>3198.99*4</f>
        <v>12795.96</v>
      </c>
      <c r="J82" s="22" t="s">
        <v>263</v>
      </c>
      <c r="K82" s="22" t="s">
        <v>288</v>
      </c>
      <c r="L82" s="22" t="s">
        <v>301</v>
      </c>
      <c r="M82" s="26">
        <f>I82/4</f>
        <v>3198.99</v>
      </c>
      <c r="N82" s="18"/>
    </row>
    <row r="83" spans="1:14" s="21" customFormat="1" ht="408.75" customHeight="1">
      <c r="A83" s="24">
        <f t="shared" si="10"/>
        <v>77</v>
      </c>
      <c r="B83" s="50" t="s">
        <v>110</v>
      </c>
      <c r="C83" s="55" t="s">
        <v>158</v>
      </c>
      <c r="D83" s="60" t="s">
        <v>159</v>
      </c>
      <c r="E83" s="70" t="s">
        <v>160</v>
      </c>
      <c r="F83" s="39">
        <v>43538</v>
      </c>
      <c r="G83" s="26">
        <v>53566.54</v>
      </c>
      <c r="H83" s="26">
        <f t="shared" si="11"/>
        <v>8034.981</v>
      </c>
      <c r="I83" s="65">
        <f>11382.89*4</f>
        <v>45531.56</v>
      </c>
      <c r="J83" s="22" t="s">
        <v>263</v>
      </c>
      <c r="K83" s="22" t="s">
        <v>288</v>
      </c>
      <c r="L83" s="22"/>
      <c r="M83" s="26">
        <f>I83/4</f>
        <v>11382.89</v>
      </c>
      <c r="N83" s="18"/>
    </row>
    <row r="84" spans="1:14" s="21" customFormat="1" ht="408.75" customHeight="1">
      <c r="A84" s="24">
        <f t="shared" si="10"/>
        <v>78</v>
      </c>
      <c r="B84" s="50" t="s">
        <v>218</v>
      </c>
      <c r="C84" s="55" t="s">
        <v>275</v>
      </c>
      <c r="D84" s="60" t="s">
        <v>276</v>
      </c>
      <c r="E84" s="70" t="s">
        <v>277</v>
      </c>
      <c r="F84" s="39">
        <v>44386</v>
      </c>
      <c r="G84" s="26">
        <v>135639.6</v>
      </c>
      <c r="H84" s="26">
        <v>0</v>
      </c>
      <c r="I84" s="65">
        <f>G84-H84</f>
        <v>135639.6</v>
      </c>
      <c r="J84" s="22" t="s">
        <v>264</v>
      </c>
      <c r="K84" s="22" t="s">
        <v>288</v>
      </c>
      <c r="L84" s="22"/>
      <c r="M84" s="26">
        <f>I84/2</f>
        <v>67819.8</v>
      </c>
      <c r="N84" s="18"/>
    </row>
    <row r="85" spans="1:14" s="21" customFormat="1" ht="408.75" customHeight="1">
      <c r="A85" s="24">
        <f t="shared" si="10"/>
        <v>79</v>
      </c>
      <c r="B85" s="50" t="s">
        <v>218</v>
      </c>
      <c r="C85" s="55" t="s">
        <v>219</v>
      </c>
      <c r="D85" s="60" t="s">
        <v>220</v>
      </c>
      <c r="E85" s="70" t="s">
        <v>260</v>
      </c>
      <c r="F85" s="39">
        <v>43616</v>
      </c>
      <c r="G85" s="26">
        <v>116781.84</v>
      </c>
      <c r="H85" s="26">
        <f aca="true" t="shared" si="12" ref="H85:H93">G85*15%</f>
        <v>17517.275999999998</v>
      </c>
      <c r="I85" s="65">
        <f>24816.15*4</f>
        <v>99264.6</v>
      </c>
      <c r="J85" s="22" t="s">
        <v>263</v>
      </c>
      <c r="K85" s="22" t="s">
        <v>288</v>
      </c>
      <c r="L85" s="22"/>
      <c r="M85" s="26">
        <f>I85/4</f>
        <v>24816.15</v>
      </c>
      <c r="N85" s="18"/>
    </row>
    <row r="86" spans="1:14" s="21" customFormat="1" ht="408.75" customHeight="1">
      <c r="A86" s="24">
        <f t="shared" si="10"/>
        <v>80</v>
      </c>
      <c r="B86" s="50" t="s">
        <v>68</v>
      </c>
      <c r="C86" s="55" t="s">
        <v>157</v>
      </c>
      <c r="D86" s="60" t="s">
        <v>70</v>
      </c>
      <c r="E86" s="70" t="s">
        <v>69</v>
      </c>
      <c r="F86" s="39">
        <v>43465</v>
      </c>
      <c r="G86" s="26">
        <v>37825.88</v>
      </c>
      <c r="H86" s="26">
        <f t="shared" si="12"/>
        <v>5673.882</v>
      </c>
      <c r="I86" s="65">
        <f>G86-H86</f>
        <v>32151.998</v>
      </c>
      <c r="J86" s="22" t="s">
        <v>263</v>
      </c>
      <c r="K86" s="22" t="s">
        <v>288</v>
      </c>
      <c r="L86" s="22"/>
      <c r="M86" s="26">
        <f>I86/4</f>
        <v>8037.9995</v>
      </c>
      <c r="N86" s="18"/>
    </row>
    <row r="87" spans="1:14" s="21" customFormat="1" ht="408.75" customHeight="1">
      <c r="A87" s="24">
        <f t="shared" si="10"/>
        <v>81</v>
      </c>
      <c r="B87" s="50" t="s">
        <v>68</v>
      </c>
      <c r="C87" s="55" t="s">
        <v>71</v>
      </c>
      <c r="D87" s="60" t="s">
        <v>70</v>
      </c>
      <c r="E87" s="70" t="s">
        <v>162</v>
      </c>
      <c r="F87" s="39">
        <v>43621</v>
      </c>
      <c r="G87" s="26">
        <v>18654.87</v>
      </c>
      <c r="H87" s="26">
        <f t="shared" si="12"/>
        <v>2798.2304999999997</v>
      </c>
      <c r="I87" s="65">
        <f>G87-H87</f>
        <v>15856.6395</v>
      </c>
      <c r="J87" s="22" t="s">
        <v>263</v>
      </c>
      <c r="K87" s="22" t="s">
        <v>288</v>
      </c>
      <c r="L87" s="22"/>
      <c r="M87" s="26">
        <f>I87/4</f>
        <v>3964.159875</v>
      </c>
      <c r="N87" s="18"/>
    </row>
    <row r="88" spans="1:14" s="21" customFormat="1" ht="408.75" customHeight="1">
      <c r="A88" s="24">
        <f t="shared" si="10"/>
        <v>82</v>
      </c>
      <c r="B88" s="51" t="s">
        <v>84</v>
      </c>
      <c r="C88" s="56" t="s">
        <v>85</v>
      </c>
      <c r="D88" s="61" t="s">
        <v>86</v>
      </c>
      <c r="E88" s="71" t="s">
        <v>61</v>
      </c>
      <c r="F88" s="39">
        <v>43616</v>
      </c>
      <c r="G88" s="36">
        <v>2944</v>
      </c>
      <c r="H88" s="36">
        <f t="shared" si="12"/>
        <v>441.59999999999997</v>
      </c>
      <c r="I88" s="66">
        <f>G88-H88</f>
        <v>2502.4</v>
      </c>
      <c r="J88" s="35" t="s">
        <v>266</v>
      </c>
      <c r="K88" s="35" t="s">
        <v>289</v>
      </c>
      <c r="L88" s="35"/>
      <c r="M88" s="26">
        <v>2502.4</v>
      </c>
      <c r="N88" s="18"/>
    </row>
    <row r="89" spans="1:14" s="21" customFormat="1" ht="408.75" customHeight="1">
      <c r="A89" s="24">
        <f t="shared" si="10"/>
        <v>83</v>
      </c>
      <c r="B89" s="50" t="s">
        <v>255</v>
      </c>
      <c r="C89" s="55" t="s">
        <v>256</v>
      </c>
      <c r="D89" s="60" t="s">
        <v>258</v>
      </c>
      <c r="E89" s="70" t="s">
        <v>257</v>
      </c>
      <c r="F89" s="39">
        <v>43738</v>
      </c>
      <c r="G89" s="26">
        <v>12405</v>
      </c>
      <c r="H89" s="26">
        <f t="shared" si="12"/>
        <v>1860.75</v>
      </c>
      <c r="I89" s="65">
        <f>G89-H89</f>
        <v>10544.25</v>
      </c>
      <c r="J89" s="22" t="s">
        <v>264</v>
      </c>
      <c r="K89" s="22" t="s">
        <v>288</v>
      </c>
      <c r="L89" s="22"/>
      <c r="M89" s="26">
        <f>I89/2</f>
        <v>5272.125</v>
      </c>
      <c r="N89" s="18"/>
    </row>
    <row r="90" spans="1:14" s="21" customFormat="1" ht="333.75" customHeight="1">
      <c r="A90" s="24">
        <f t="shared" si="10"/>
        <v>84</v>
      </c>
      <c r="B90" s="50" t="s">
        <v>62</v>
      </c>
      <c r="C90" s="55" t="s">
        <v>63</v>
      </c>
      <c r="D90" s="60" t="s">
        <v>64</v>
      </c>
      <c r="E90" s="70" t="s">
        <v>46</v>
      </c>
      <c r="F90" s="39">
        <v>43769</v>
      </c>
      <c r="G90" s="26">
        <v>9029.96</v>
      </c>
      <c r="H90" s="26">
        <f t="shared" si="12"/>
        <v>1354.494</v>
      </c>
      <c r="I90" s="65">
        <f>3837.73*2</f>
        <v>7675.46</v>
      </c>
      <c r="J90" s="22" t="s">
        <v>264</v>
      </c>
      <c r="K90" s="22" t="s">
        <v>288</v>
      </c>
      <c r="L90" s="22"/>
      <c r="M90" s="26">
        <f>I90/2</f>
        <v>3837.73</v>
      </c>
      <c r="N90" s="18"/>
    </row>
    <row r="91" spans="1:14" s="21" customFormat="1" ht="341.25" customHeight="1">
      <c r="A91" s="24">
        <f t="shared" si="10"/>
        <v>85</v>
      </c>
      <c r="B91" s="50" t="s">
        <v>33</v>
      </c>
      <c r="C91" s="55" t="s">
        <v>34</v>
      </c>
      <c r="D91" s="60" t="s">
        <v>36</v>
      </c>
      <c r="E91" s="70" t="s">
        <v>35</v>
      </c>
      <c r="F91" s="39">
        <v>43830</v>
      </c>
      <c r="G91" s="26">
        <v>9505.28</v>
      </c>
      <c r="H91" s="26">
        <f t="shared" si="12"/>
        <v>1425.7920000000001</v>
      </c>
      <c r="I91" s="65">
        <f>2019.87*4</f>
        <v>8079.48</v>
      </c>
      <c r="J91" s="22" t="s">
        <v>263</v>
      </c>
      <c r="K91" s="22" t="s">
        <v>288</v>
      </c>
      <c r="L91" s="22"/>
      <c r="M91" s="26">
        <f aca="true" t="shared" si="13" ref="M91:M97">I91/4</f>
        <v>2019.87</v>
      </c>
      <c r="N91" s="18"/>
    </row>
    <row r="92" spans="1:14" s="21" customFormat="1" ht="345" customHeight="1">
      <c r="A92" s="24">
        <f t="shared" si="10"/>
        <v>86</v>
      </c>
      <c r="B92" s="50" t="s">
        <v>37</v>
      </c>
      <c r="C92" s="55" t="s">
        <v>38</v>
      </c>
      <c r="D92" s="60" t="s">
        <v>40</v>
      </c>
      <c r="E92" s="70" t="s">
        <v>39</v>
      </c>
      <c r="F92" s="39">
        <v>43496</v>
      </c>
      <c r="G92" s="26">
        <v>27546.12</v>
      </c>
      <c r="H92" s="26">
        <f t="shared" si="12"/>
        <v>4131.918</v>
      </c>
      <c r="I92" s="65">
        <f>G92-H92</f>
        <v>23414.201999999997</v>
      </c>
      <c r="J92" s="22" t="s">
        <v>263</v>
      </c>
      <c r="K92" s="22" t="s">
        <v>288</v>
      </c>
      <c r="L92" s="22"/>
      <c r="M92" s="26">
        <f t="shared" si="13"/>
        <v>5853.550499999999</v>
      </c>
      <c r="N92" s="18"/>
    </row>
    <row r="93" spans="1:14" s="21" customFormat="1" ht="307.5" customHeight="1">
      <c r="A93" s="24">
        <f t="shared" si="10"/>
        <v>87</v>
      </c>
      <c r="B93" s="50" t="s">
        <v>37</v>
      </c>
      <c r="C93" s="55" t="s">
        <v>41</v>
      </c>
      <c r="D93" s="60" t="s">
        <v>235</v>
      </c>
      <c r="E93" s="70" t="s">
        <v>42</v>
      </c>
      <c r="F93" s="39">
        <v>43524</v>
      </c>
      <c r="G93" s="26">
        <f>5827.21*2</f>
        <v>11654.42</v>
      </c>
      <c r="H93" s="26">
        <f t="shared" si="12"/>
        <v>1748.163</v>
      </c>
      <c r="I93" s="65">
        <f>2476.56*4</f>
        <v>9906.24</v>
      </c>
      <c r="J93" s="22" t="s">
        <v>263</v>
      </c>
      <c r="K93" s="22" t="s">
        <v>288</v>
      </c>
      <c r="L93" s="22"/>
      <c r="M93" s="26">
        <f t="shared" si="13"/>
        <v>2476.56</v>
      </c>
      <c r="N93" s="18"/>
    </row>
    <row r="94" spans="1:14" s="21" customFormat="1" ht="348.75" customHeight="1">
      <c r="A94" s="24">
        <f t="shared" si="10"/>
        <v>88</v>
      </c>
      <c r="B94" s="50" t="s">
        <v>65</v>
      </c>
      <c r="C94" s="55" t="s">
        <v>66</v>
      </c>
      <c r="D94" s="60" t="s">
        <v>67</v>
      </c>
      <c r="E94" s="70" t="s">
        <v>55</v>
      </c>
      <c r="F94" s="39">
        <v>43768</v>
      </c>
      <c r="G94" s="26">
        <v>6240</v>
      </c>
      <c r="H94" s="26">
        <v>0</v>
      </c>
      <c r="I94" s="65">
        <f>G94-H94</f>
        <v>6240</v>
      </c>
      <c r="J94" s="22" t="s">
        <v>263</v>
      </c>
      <c r="K94" s="22" t="s">
        <v>288</v>
      </c>
      <c r="L94" s="22"/>
      <c r="M94" s="26">
        <f t="shared" si="13"/>
        <v>1560</v>
      </c>
      <c r="N94" s="18"/>
    </row>
    <row r="95" spans="1:14" s="21" customFormat="1" ht="337.5" customHeight="1">
      <c r="A95" s="24">
        <f t="shared" si="10"/>
        <v>89</v>
      </c>
      <c r="B95" s="50" t="s">
        <v>116</v>
      </c>
      <c r="C95" s="55" t="s">
        <v>131</v>
      </c>
      <c r="D95" s="60" t="s">
        <v>132</v>
      </c>
      <c r="E95" s="70" t="s">
        <v>133</v>
      </c>
      <c r="F95" s="39">
        <v>43496</v>
      </c>
      <c r="G95" s="26">
        <v>77696.15</v>
      </c>
      <c r="H95" s="26">
        <f>G95*15%</f>
        <v>11654.422499999999</v>
      </c>
      <c r="I95" s="65">
        <f>16510.43*4</f>
        <v>66041.72</v>
      </c>
      <c r="J95" s="22" t="s">
        <v>263</v>
      </c>
      <c r="K95" s="22" t="s">
        <v>288</v>
      </c>
      <c r="L95" s="22"/>
      <c r="M95" s="26">
        <f t="shared" si="13"/>
        <v>16510.43</v>
      </c>
      <c r="N95" s="18"/>
    </row>
    <row r="96" spans="1:14" s="21" customFormat="1" ht="273.75" customHeight="1">
      <c r="A96" s="24">
        <f t="shared" si="10"/>
        <v>90</v>
      </c>
      <c r="B96" s="50" t="s">
        <v>116</v>
      </c>
      <c r="C96" s="55" t="s">
        <v>134</v>
      </c>
      <c r="D96" s="60" t="s">
        <v>132</v>
      </c>
      <c r="E96" s="70" t="s">
        <v>135</v>
      </c>
      <c r="F96" s="39">
        <v>43511</v>
      </c>
      <c r="G96" s="26">
        <v>18068.23</v>
      </c>
      <c r="H96" s="26">
        <f>G96*15%</f>
        <v>2710.2345</v>
      </c>
      <c r="I96" s="65">
        <f>G96-H96</f>
        <v>15357.995499999999</v>
      </c>
      <c r="J96" s="26" t="s">
        <v>263</v>
      </c>
      <c r="K96" s="26" t="s">
        <v>288</v>
      </c>
      <c r="L96" s="26"/>
      <c r="M96" s="26">
        <f t="shared" si="13"/>
        <v>3839.4988749999998</v>
      </c>
      <c r="N96" s="18"/>
    </row>
    <row r="97" spans="1:14" s="21" customFormat="1" ht="236.25" customHeight="1">
      <c r="A97" s="24">
        <f t="shared" si="10"/>
        <v>91</v>
      </c>
      <c r="B97" s="50" t="s">
        <v>116</v>
      </c>
      <c r="C97" s="55" t="s">
        <v>215</v>
      </c>
      <c r="D97" s="60" t="s">
        <v>216</v>
      </c>
      <c r="E97" s="70" t="s">
        <v>217</v>
      </c>
      <c r="F97" s="39">
        <v>43524</v>
      </c>
      <c r="G97" s="26">
        <v>86057.29</v>
      </c>
      <c r="H97" s="26">
        <f>G97*15%</f>
        <v>12908.593499999999</v>
      </c>
      <c r="I97" s="65">
        <f>18287.17*4</f>
        <v>73148.68</v>
      </c>
      <c r="J97" s="26" t="s">
        <v>263</v>
      </c>
      <c r="K97" s="26" t="s">
        <v>288</v>
      </c>
      <c r="L97" s="26"/>
      <c r="M97" s="26">
        <f t="shared" si="13"/>
        <v>18287.17</v>
      </c>
      <c r="N97" s="18"/>
    </row>
    <row r="98" spans="1:14" s="21" customFormat="1" ht="255" customHeight="1">
      <c r="A98" s="24">
        <f t="shared" si="10"/>
        <v>92</v>
      </c>
      <c r="B98" s="50" t="s">
        <v>116</v>
      </c>
      <c r="C98" s="55" t="s">
        <v>239</v>
      </c>
      <c r="D98" s="60" t="s">
        <v>240</v>
      </c>
      <c r="E98" s="70" t="s">
        <v>241</v>
      </c>
      <c r="F98" s="39">
        <v>43646</v>
      </c>
      <c r="G98" s="26">
        <v>39830.56</v>
      </c>
      <c r="H98" s="26">
        <f>G98*15%</f>
        <v>5974.584</v>
      </c>
      <c r="I98" s="65">
        <f>16927.99*2</f>
        <v>33855.98</v>
      </c>
      <c r="J98" s="26" t="s">
        <v>264</v>
      </c>
      <c r="K98" s="26" t="s">
        <v>288</v>
      </c>
      <c r="L98" s="26"/>
      <c r="M98" s="26">
        <f>I98/2</f>
        <v>16927.99</v>
      </c>
      <c r="N98" s="18"/>
    </row>
    <row r="99" spans="1:14" s="21" customFormat="1" ht="255" customHeight="1">
      <c r="A99" s="24">
        <f t="shared" si="10"/>
        <v>93</v>
      </c>
      <c r="B99" s="50" t="s">
        <v>208</v>
      </c>
      <c r="C99" s="55" t="s">
        <v>259</v>
      </c>
      <c r="D99" s="60" t="s">
        <v>209</v>
      </c>
      <c r="E99" s="70" t="s">
        <v>210</v>
      </c>
      <c r="F99" s="39">
        <v>44196</v>
      </c>
      <c r="G99" s="26">
        <v>31196.37</v>
      </c>
      <c r="H99" s="26">
        <f>G99*15%</f>
        <v>4679.4555</v>
      </c>
      <c r="I99" s="65">
        <f>M99*2</f>
        <v>26516.9</v>
      </c>
      <c r="J99" s="26" t="s">
        <v>264</v>
      </c>
      <c r="K99" s="26" t="s">
        <v>288</v>
      </c>
      <c r="L99" s="26"/>
      <c r="M99" s="26">
        <v>13258.45</v>
      </c>
      <c r="N99" s="18"/>
    </row>
    <row r="100" spans="1:14" s="21" customFormat="1" ht="243" customHeight="1">
      <c r="A100" s="29"/>
      <c r="B100" s="29"/>
      <c r="C100" s="29"/>
      <c r="D100" s="29"/>
      <c r="E100" s="29"/>
      <c r="F100" s="29"/>
      <c r="G100" s="28"/>
      <c r="H100" s="28" t="s">
        <v>286</v>
      </c>
      <c r="I100" s="65">
        <f>SUM(I7:I99)</f>
        <v>3165652.513166667</v>
      </c>
      <c r="J100" s="28"/>
      <c r="K100" s="28"/>
      <c r="L100" s="28"/>
      <c r="M100" s="18"/>
      <c r="N100" s="18"/>
    </row>
    <row r="101" spans="1:14" s="21" customFormat="1" ht="243" customHeight="1">
      <c r="A101" s="29"/>
      <c r="B101" s="29"/>
      <c r="C101" s="77"/>
      <c r="D101" s="78"/>
      <c r="E101" s="78"/>
      <c r="F101" s="78"/>
      <c r="G101" s="78"/>
      <c r="H101" s="78"/>
      <c r="I101" s="78"/>
      <c r="J101" s="28"/>
      <c r="K101" s="28"/>
      <c r="L101" s="28"/>
      <c r="M101" s="18"/>
      <c r="N101" s="18"/>
    </row>
    <row r="102" spans="1:14" s="21" customFormat="1" ht="243" customHeight="1">
      <c r="A102" s="29"/>
      <c r="B102" s="29"/>
      <c r="C102" s="77"/>
      <c r="D102" s="78"/>
      <c r="E102" s="78"/>
      <c r="F102" s="78"/>
      <c r="G102" s="78"/>
      <c r="H102" s="78"/>
      <c r="I102" s="78"/>
      <c r="J102" s="28"/>
      <c r="K102" s="28"/>
      <c r="L102" s="28"/>
      <c r="M102" s="18"/>
      <c r="N102" s="18"/>
    </row>
    <row r="103" spans="1:14" s="21" customFormat="1" ht="243" customHeight="1">
      <c r="A103" s="29"/>
      <c r="B103" s="38"/>
      <c r="C103" s="29"/>
      <c r="D103" s="29"/>
      <c r="E103" s="29"/>
      <c r="F103" s="29"/>
      <c r="G103" s="76"/>
      <c r="H103" s="76"/>
      <c r="I103" s="28"/>
      <c r="J103" s="28"/>
      <c r="K103" s="28"/>
      <c r="L103" s="28"/>
      <c r="M103" s="18"/>
      <c r="N103" s="18"/>
    </row>
    <row r="104" spans="1:14" s="1" customFormat="1" ht="59.25">
      <c r="A104" s="8"/>
      <c r="B104" s="30"/>
      <c r="C104" s="8"/>
      <c r="D104" s="10"/>
      <c r="E104" s="18"/>
      <c r="F104" s="18"/>
      <c r="G104" s="19"/>
      <c r="H104" s="19"/>
      <c r="M104" s="19"/>
      <c r="N104" s="19"/>
    </row>
    <row r="105" spans="1:14" s="1" customFormat="1" ht="33.75">
      <c r="A105" s="8"/>
      <c r="B105" s="8"/>
      <c r="C105" s="8"/>
      <c r="D105" s="10"/>
      <c r="E105" s="8"/>
      <c r="F105" s="8"/>
      <c r="G105" s="6"/>
      <c r="H105" s="7"/>
      <c r="I105" s="7"/>
      <c r="J105" s="7"/>
      <c r="K105" s="7"/>
      <c r="L105" s="7"/>
      <c r="M105" s="7"/>
      <c r="N105" s="13"/>
    </row>
    <row r="106" spans="1:14" s="1" customFormat="1" ht="33.75">
      <c r="A106" s="8"/>
      <c r="B106" s="8"/>
      <c r="C106" s="8"/>
      <c r="D106" s="10"/>
      <c r="E106" s="8"/>
      <c r="F106" s="8"/>
      <c r="G106" s="6"/>
      <c r="H106" s="7"/>
      <c r="I106" s="7"/>
      <c r="J106" s="7"/>
      <c r="K106" s="7"/>
      <c r="L106" s="7"/>
      <c r="M106" s="7"/>
      <c r="N106" s="13"/>
    </row>
    <row r="107" spans="1:14" s="1" customFormat="1" ht="33.75">
      <c r="A107" s="8"/>
      <c r="B107" s="8"/>
      <c r="C107" s="8"/>
      <c r="D107" s="10"/>
      <c r="E107" s="8"/>
      <c r="F107" s="8"/>
      <c r="G107" s="6"/>
      <c r="H107" s="7"/>
      <c r="I107" s="7"/>
      <c r="J107" s="7"/>
      <c r="K107" s="7"/>
      <c r="L107" s="7"/>
      <c r="M107" s="7"/>
      <c r="N107" s="13"/>
    </row>
    <row r="108" spans="1:14" s="1" customFormat="1" ht="15.75">
      <c r="A108" s="8"/>
      <c r="B108" s="8"/>
      <c r="C108" s="8"/>
      <c r="D108" s="10"/>
      <c r="E108" s="8"/>
      <c r="F108" s="8"/>
      <c r="G108" s="8"/>
      <c r="H108" s="9"/>
      <c r="I108" s="9"/>
      <c r="J108" s="9"/>
      <c r="K108" s="9"/>
      <c r="L108" s="9"/>
      <c r="M108" s="9"/>
      <c r="N108" s="11"/>
    </row>
    <row r="109" spans="1:14" s="1" customFormat="1" ht="15.75">
      <c r="A109" s="8"/>
      <c r="B109" s="8"/>
      <c r="C109" s="8"/>
      <c r="D109" s="10"/>
      <c r="E109" s="8"/>
      <c r="F109" s="8"/>
      <c r="G109" s="8"/>
      <c r="H109" s="9"/>
      <c r="I109" s="9"/>
      <c r="J109" s="9"/>
      <c r="K109" s="9"/>
      <c r="L109" s="9"/>
      <c r="M109" s="9"/>
      <c r="N109" s="11"/>
    </row>
    <row r="110" spans="1:14" s="1" customFormat="1" ht="15.75">
      <c r="A110" s="8"/>
      <c r="B110" s="8"/>
      <c r="C110" s="8"/>
      <c r="D110" s="10"/>
      <c r="E110" s="8"/>
      <c r="F110" s="8"/>
      <c r="G110" s="8"/>
      <c r="H110" s="9"/>
      <c r="I110" s="9"/>
      <c r="J110" s="9"/>
      <c r="K110" s="9"/>
      <c r="L110" s="9"/>
      <c r="M110" s="9"/>
      <c r="N110" s="11"/>
    </row>
    <row r="111" spans="1:14" s="1" customFormat="1" ht="15.75">
      <c r="A111" s="8"/>
      <c r="B111" s="8"/>
      <c r="C111" s="8"/>
      <c r="D111" s="10"/>
      <c r="E111" s="8"/>
      <c r="F111" s="8"/>
      <c r="G111" s="8"/>
      <c r="H111" s="9"/>
      <c r="I111" s="9"/>
      <c r="J111" s="9"/>
      <c r="K111" s="9"/>
      <c r="L111" s="9"/>
      <c r="M111" s="9"/>
      <c r="N111" s="11"/>
    </row>
    <row r="112" spans="4:14" s="1" customFormat="1" ht="15.75">
      <c r="D112" s="4"/>
      <c r="G112" s="8"/>
      <c r="H112" s="9"/>
      <c r="I112" s="9"/>
      <c r="J112" s="9"/>
      <c r="K112" s="9"/>
      <c r="L112" s="9"/>
      <c r="M112" s="9"/>
      <c r="N112" s="11"/>
    </row>
    <row r="113" spans="4:14" s="1" customFormat="1" ht="15.75">
      <c r="D113" s="4"/>
      <c r="G113" s="8"/>
      <c r="H113" s="9"/>
      <c r="I113" s="9"/>
      <c r="J113" s="9"/>
      <c r="K113" s="9"/>
      <c r="L113" s="9"/>
      <c r="M113" s="9"/>
      <c r="N113" s="11"/>
    </row>
    <row r="114" spans="4:14" s="1" customFormat="1" ht="15.75">
      <c r="D114" s="4"/>
      <c r="G114" s="8"/>
      <c r="H114" s="9"/>
      <c r="I114" s="9"/>
      <c r="J114" s="9"/>
      <c r="K114" s="9"/>
      <c r="L114" s="9"/>
      <c r="M114" s="9"/>
      <c r="N114" s="11"/>
    </row>
    <row r="115" spans="4:14" s="1" customFormat="1" ht="15.75">
      <c r="D115" s="4"/>
      <c r="G115" s="8"/>
      <c r="H115" s="9"/>
      <c r="I115" s="9"/>
      <c r="J115" s="9"/>
      <c r="K115" s="9"/>
      <c r="L115" s="9"/>
      <c r="M115" s="9"/>
      <c r="N115" s="11"/>
    </row>
    <row r="116" spans="4:14" s="1" customFormat="1" ht="15.75">
      <c r="D116" s="4"/>
      <c r="G116" s="8"/>
      <c r="H116" s="9"/>
      <c r="I116" s="9"/>
      <c r="J116" s="9"/>
      <c r="K116" s="9"/>
      <c r="L116" s="9"/>
      <c r="M116" s="9"/>
      <c r="N116" s="11"/>
    </row>
    <row r="117" spans="4:14" s="1" customFormat="1" ht="15.75">
      <c r="D117" s="4"/>
      <c r="G117" s="8"/>
      <c r="H117" s="9"/>
      <c r="I117" s="9"/>
      <c r="J117" s="9"/>
      <c r="K117" s="9"/>
      <c r="L117" s="9"/>
      <c r="M117" s="9"/>
      <c r="N117" s="11"/>
    </row>
    <row r="118" spans="4:14" s="1" customFormat="1" ht="15.75">
      <c r="D118" s="4"/>
      <c r="G118" s="8"/>
      <c r="H118" s="9"/>
      <c r="I118" s="9"/>
      <c r="J118" s="9"/>
      <c r="K118" s="9"/>
      <c r="L118" s="9"/>
      <c r="M118" s="9"/>
      <c r="N118" s="11"/>
    </row>
    <row r="119" spans="4:14" s="1" customFormat="1" ht="15.75">
      <c r="D119" s="4"/>
      <c r="G119" s="8"/>
      <c r="H119" s="9"/>
      <c r="I119" s="9"/>
      <c r="J119" s="9"/>
      <c r="K119" s="9"/>
      <c r="L119" s="9"/>
      <c r="M119" s="9"/>
      <c r="N119" s="11"/>
    </row>
    <row r="120" spans="4:14" s="1" customFormat="1" ht="15.75">
      <c r="D120" s="4"/>
      <c r="G120" s="8"/>
      <c r="H120" s="9"/>
      <c r="I120" s="9"/>
      <c r="J120" s="9"/>
      <c r="K120" s="9"/>
      <c r="L120" s="9"/>
      <c r="M120" s="9"/>
      <c r="N120" s="11"/>
    </row>
    <row r="121" spans="4:14" s="1" customFormat="1" ht="15.75">
      <c r="D121" s="4"/>
      <c r="H121" s="2"/>
      <c r="I121" s="2"/>
      <c r="J121" s="2"/>
      <c r="K121" s="2"/>
      <c r="L121" s="2"/>
      <c r="M121" s="2"/>
      <c r="N121" s="3"/>
    </row>
    <row r="122" spans="4:9" s="1" customFormat="1" ht="12">
      <c r="D122" s="4"/>
      <c r="G122" s="2"/>
      <c r="H122" s="2"/>
      <c r="I122" s="2"/>
    </row>
    <row r="123" spans="4:9" s="1" customFormat="1" ht="12">
      <c r="D123" s="4"/>
      <c r="G123" s="2"/>
      <c r="H123" s="2"/>
      <c r="I123" s="2"/>
    </row>
    <row r="124" spans="4:9" s="1" customFormat="1" ht="12">
      <c r="D124" s="4"/>
      <c r="G124" s="2"/>
      <c r="H124" s="2"/>
      <c r="I124" s="2"/>
    </row>
    <row r="125" spans="4:9" s="1" customFormat="1" ht="12">
      <c r="D125" s="4"/>
      <c r="G125" s="2"/>
      <c r="H125" s="2"/>
      <c r="I125" s="2"/>
    </row>
    <row r="126" spans="2:12" s="20" customFormat="1" ht="12.75">
      <c r="B126" s="1"/>
      <c r="C126" s="1"/>
      <c r="D126" s="4"/>
      <c r="E126" s="1"/>
      <c r="F126" s="1"/>
      <c r="G126" s="2"/>
      <c r="H126" s="2"/>
      <c r="I126" s="2"/>
      <c r="J126" s="1"/>
      <c r="K126" s="1"/>
      <c r="L126" s="1"/>
    </row>
    <row r="127" spans="2:12" s="20" customFormat="1" ht="12.75">
      <c r="B127" s="1"/>
      <c r="C127" s="1"/>
      <c r="D127" s="4"/>
      <c r="E127" s="1"/>
      <c r="F127" s="1"/>
      <c r="G127" s="2"/>
      <c r="H127" s="2"/>
      <c r="I127" s="2"/>
      <c r="J127" s="1"/>
      <c r="K127" s="1"/>
      <c r="L127" s="1"/>
    </row>
    <row r="128" spans="2:12" s="20" customFormat="1" ht="12.75">
      <c r="B128" s="1"/>
      <c r="C128" s="1"/>
      <c r="D128" s="4"/>
      <c r="E128" s="1"/>
      <c r="F128" s="1"/>
      <c r="G128" s="2"/>
      <c r="H128" s="2"/>
      <c r="I128" s="2"/>
      <c r="J128" s="1"/>
      <c r="K128" s="1"/>
      <c r="L128" s="1"/>
    </row>
    <row r="129" spans="2:12" s="20" customFormat="1" ht="12.75">
      <c r="B129" s="1"/>
      <c r="C129" s="1"/>
      <c r="D129" s="4"/>
      <c r="E129" s="1"/>
      <c r="F129" s="1"/>
      <c r="G129" s="2"/>
      <c r="H129" s="2"/>
      <c r="I129" s="2"/>
      <c r="J129" s="1"/>
      <c r="K129" s="1"/>
      <c r="L129" s="1"/>
    </row>
    <row r="130" spans="2:12" s="20" customFormat="1" ht="12.75">
      <c r="B130" s="1"/>
      <c r="C130" s="1"/>
      <c r="D130" s="4"/>
      <c r="E130" s="1"/>
      <c r="F130" s="1"/>
      <c r="G130" s="2"/>
      <c r="H130" s="2"/>
      <c r="I130" s="2"/>
      <c r="J130" s="1"/>
      <c r="K130" s="1"/>
      <c r="L130" s="1"/>
    </row>
    <row r="131" spans="2:12" s="20" customFormat="1" ht="12.75">
      <c r="B131" s="1"/>
      <c r="C131" s="1"/>
      <c r="D131" s="5"/>
      <c r="G131" s="2"/>
      <c r="H131" s="2"/>
      <c r="I131" s="2"/>
      <c r="J131" s="1"/>
      <c r="K131" s="1"/>
      <c r="L131" s="1"/>
    </row>
    <row r="132" spans="4:9" s="20" customFormat="1" ht="12.75">
      <c r="D132" s="5"/>
      <c r="G132" s="2"/>
      <c r="H132" s="2"/>
      <c r="I132" s="2"/>
    </row>
    <row r="133" spans="4:9" s="20" customFormat="1" ht="12.75">
      <c r="D133" s="5"/>
      <c r="G133" s="2"/>
      <c r="H133" s="2"/>
      <c r="I133" s="2"/>
    </row>
    <row r="134" spans="4:9" s="20" customFormat="1" ht="12.75">
      <c r="D134" s="5"/>
      <c r="G134" s="2"/>
      <c r="H134" s="2"/>
      <c r="I134" s="2"/>
    </row>
    <row r="135" spans="4:9" s="20" customFormat="1" ht="12.75">
      <c r="D135" s="5"/>
      <c r="G135" s="2"/>
      <c r="H135" s="2"/>
      <c r="I135" s="2"/>
    </row>
    <row r="136" spans="4:9" s="20" customFormat="1" ht="12.75">
      <c r="D136" s="5"/>
      <c r="G136" s="2"/>
      <c r="H136" s="2"/>
      <c r="I136" s="2"/>
    </row>
    <row r="137" spans="4:9" s="20" customFormat="1" ht="12.75">
      <c r="D137" s="5"/>
      <c r="G137" s="2"/>
      <c r="H137" s="2"/>
      <c r="I137" s="2"/>
    </row>
    <row r="138" spans="4:9" s="20" customFormat="1" ht="12.75">
      <c r="D138" s="5"/>
      <c r="G138" s="2"/>
      <c r="H138" s="2"/>
      <c r="I138" s="2"/>
    </row>
    <row r="139" spans="4:9" s="20" customFormat="1" ht="12.75">
      <c r="D139" s="5"/>
      <c r="G139" s="2"/>
      <c r="H139" s="2"/>
      <c r="I139" s="2"/>
    </row>
    <row r="140" spans="4:9" s="20" customFormat="1" ht="12.75">
      <c r="D140" s="5"/>
      <c r="G140" s="2"/>
      <c r="H140" s="2"/>
      <c r="I140" s="2"/>
    </row>
    <row r="141" spans="4:9" s="20" customFormat="1" ht="12.75">
      <c r="D141" s="5"/>
      <c r="G141" s="2"/>
      <c r="H141" s="2"/>
      <c r="I141" s="2"/>
    </row>
    <row r="142" spans="4:9" s="20" customFormat="1" ht="12.75">
      <c r="D142" s="5"/>
      <c r="G142" s="2"/>
      <c r="H142" s="2"/>
      <c r="I142" s="2"/>
    </row>
    <row r="143" spans="4:9" s="20" customFormat="1" ht="12.75">
      <c r="D143" s="5"/>
      <c r="G143" s="2"/>
      <c r="H143" s="2"/>
      <c r="I143" s="2"/>
    </row>
    <row r="144" spans="4:9" s="20" customFormat="1" ht="12.75">
      <c r="D144" s="5"/>
      <c r="G144" s="2"/>
      <c r="H144" s="2"/>
      <c r="I144" s="2"/>
    </row>
    <row r="145" spans="4:9" s="20" customFormat="1" ht="12.75">
      <c r="D145" s="5"/>
      <c r="G145" s="2"/>
      <c r="H145" s="2"/>
      <c r="I145" s="2"/>
    </row>
    <row r="146" spans="4:9" s="20" customFormat="1" ht="12.75">
      <c r="D146" s="5"/>
      <c r="G146" s="2"/>
      <c r="H146" s="2"/>
      <c r="I146" s="2"/>
    </row>
    <row r="147" spans="4:9" s="20" customFormat="1" ht="12.75">
      <c r="D147" s="5"/>
      <c r="G147" s="2"/>
      <c r="H147" s="2"/>
      <c r="I147" s="2"/>
    </row>
    <row r="148" spans="4:9" s="20" customFormat="1" ht="12.75">
      <c r="D148" s="5"/>
      <c r="G148" s="2"/>
      <c r="H148" s="2"/>
      <c r="I148" s="2"/>
    </row>
    <row r="149" spans="4:9" s="20" customFormat="1" ht="12.75">
      <c r="D149" s="5"/>
      <c r="G149" s="2"/>
      <c r="H149" s="2"/>
      <c r="I149" s="2"/>
    </row>
    <row r="150" spans="4:9" s="20" customFormat="1" ht="12.75">
      <c r="D150" s="5"/>
      <c r="G150" s="2"/>
      <c r="H150" s="2"/>
      <c r="I150" s="2"/>
    </row>
    <row r="151" spans="4:9" s="20" customFormat="1" ht="12.75">
      <c r="D151" s="5"/>
      <c r="G151" s="2"/>
      <c r="H151" s="2"/>
      <c r="I151" s="2"/>
    </row>
    <row r="152" spans="4:9" s="20" customFormat="1" ht="12.75">
      <c r="D152" s="5"/>
      <c r="G152" s="2"/>
      <c r="H152" s="2"/>
      <c r="I152" s="2"/>
    </row>
    <row r="153" spans="4:9" s="20" customFormat="1" ht="12.75">
      <c r="D153" s="5"/>
      <c r="G153" s="2"/>
      <c r="H153" s="2"/>
      <c r="I153" s="2"/>
    </row>
    <row r="154" spans="4:9" s="20" customFormat="1" ht="12.75">
      <c r="D154" s="5"/>
      <c r="G154" s="2"/>
      <c r="H154" s="2"/>
      <c r="I154" s="2"/>
    </row>
    <row r="155" spans="4:9" s="20" customFormat="1" ht="12.75">
      <c r="D155" s="5"/>
      <c r="G155" s="2"/>
      <c r="H155" s="2"/>
      <c r="I155" s="2"/>
    </row>
    <row r="156" spans="4:9" s="20" customFormat="1" ht="12.75">
      <c r="D156" s="5"/>
      <c r="G156" s="2"/>
      <c r="H156" s="2"/>
      <c r="I156" s="2"/>
    </row>
    <row r="157" spans="4:9" s="20" customFormat="1" ht="12.75">
      <c r="D157" s="5"/>
      <c r="G157" s="2"/>
      <c r="H157" s="2"/>
      <c r="I157" s="2"/>
    </row>
    <row r="158" spans="4:9" s="20" customFormat="1" ht="12.75">
      <c r="D158" s="5"/>
      <c r="G158" s="2"/>
      <c r="H158" s="2"/>
      <c r="I158" s="2"/>
    </row>
    <row r="159" spans="4:9" s="20" customFormat="1" ht="12.75">
      <c r="D159" s="5"/>
      <c r="G159" s="2"/>
      <c r="H159" s="2"/>
      <c r="I159" s="2"/>
    </row>
    <row r="160" spans="4:9" s="20" customFormat="1" ht="12.75">
      <c r="D160" s="5"/>
      <c r="G160" s="2"/>
      <c r="H160" s="2"/>
      <c r="I160" s="2"/>
    </row>
    <row r="161" spans="4:9" s="20" customFormat="1" ht="12.75">
      <c r="D161" s="5"/>
      <c r="G161" s="2"/>
      <c r="H161" s="2"/>
      <c r="I161" s="2"/>
    </row>
    <row r="162" spans="4:9" s="20" customFormat="1" ht="12.75">
      <c r="D162" s="5"/>
      <c r="G162" s="2"/>
      <c r="H162" s="2"/>
      <c r="I162" s="2"/>
    </row>
    <row r="163" spans="4:9" s="20" customFormat="1" ht="12.75">
      <c r="D163" s="5"/>
      <c r="G163" s="2"/>
      <c r="H163" s="2"/>
      <c r="I163" s="2"/>
    </row>
    <row r="164" spans="4:9" s="20" customFormat="1" ht="12.75">
      <c r="D164" s="5"/>
      <c r="G164" s="2"/>
      <c r="H164" s="2"/>
      <c r="I164" s="2"/>
    </row>
    <row r="165" spans="4:9" s="20" customFormat="1" ht="12.75">
      <c r="D165" s="5"/>
      <c r="G165" s="2"/>
      <c r="H165" s="2"/>
      <c r="I165" s="2"/>
    </row>
    <row r="166" spans="4:9" s="20" customFormat="1" ht="12.75">
      <c r="D166" s="5"/>
      <c r="G166" s="2"/>
      <c r="H166" s="2"/>
      <c r="I166" s="2"/>
    </row>
    <row r="167" spans="4:9" s="20" customFormat="1" ht="12.75">
      <c r="D167" s="5"/>
      <c r="G167" s="2"/>
      <c r="H167" s="2"/>
      <c r="I167" s="2"/>
    </row>
    <row r="168" spans="4:9" s="20" customFormat="1" ht="12.75">
      <c r="D168" s="5"/>
      <c r="G168" s="2"/>
      <c r="H168" s="2"/>
      <c r="I168" s="2"/>
    </row>
    <row r="169" spans="4:9" s="20" customFormat="1" ht="12.75">
      <c r="D169" s="5"/>
      <c r="G169" s="2"/>
      <c r="H169" s="2"/>
      <c r="I169" s="2"/>
    </row>
    <row r="170" spans="4:9" s="20" customFormat="1" ht="12.75">
      <c r="D170" s="5"/>
      <c r="G170" s="2"/>
      <c r="H170" s="2"/>
      <c r="I170" s="2"/>
    </row>
    <row r="171" spans="4:9" s="20" customFormat="1" ht="12.75">
      <c r="D171" s="5"/>
      <c r="G171" s="2"/>
      <c r="H171" s="2"/>
      <c r="I171" s="2"/>
    </row>
    <row r="172" spans="4:9" s="20" customFormat="1" ht="12.75">
      <c r="D172" s="5"/>
      <c r="G172" s="2"/>
      <c r="H172" s="2"/>
      <c r="I172" s="2"/>
    </row>
    <row r="173" spans="4:9" s="20" customFormat="1" ht="12.75">
      <c r="D173" s="5"/>
      <c r="G173" s="2"/>
      <c r="H173" s="2"/>
      <c r="I173" s="2"/>
    </row>
    <row r="174" spans="4:9" s="20" customFormat="1" ht="12.75">
      <c r="D174" s="5"/>
      <c r="G174" s="2"/>
      <c r="H174" s="2"/>
      <c r="I174" s="2"/>
    </row>
    <row r="175" spans="4:9" s="20" customFormat="1" ht="12.75">
      <c r="D175" s="5"/>
      <c r="G175" s="2"/>
      <c r="H175" s="2"/>
      <c r="I175" s="2"/>
    </row>
    <row r="176" spans="4:9" s="20" customFormat="1" ht="12.75">
      <c r="D176" s="5"/>
      <c r="G176" s="2"/>
      <c r="H176" s="2"/>
      <c r="I176" s="2"/>
    </row>
    <row r="177" spans="4:9" s="20" customFormat="1" ht="12.75">
      <c r="D177" s="5"/>
      <c r="G177" s="2"/>
      <c r="H177" s="2"/>
      <c r="I177" s="2"/>
    </row>
    <row r="178" spans="4:9" s="20" customFormat="1" ht="12.75">
      <c r="D178" s="5"/>
      <c r="G178" s="2"/>
      <c r="H178" s="2"/>
      <c r="I178" s="2"/>
    </row>
    <row r="179" spans="4:9" s="20" customFormat="1" ht="12.75">
      <c r="D179" s="5"/>
      <c r="G179" s="2"/>
      <c r="H179" s="2"/>
      <c r="I179" s="2"/>
    </row>
    <row r="180" spans="4:9" s="20" customFormat="1" ht="12.75">
      <c r="D180" s="5"/>
      <c r="G180" s="2"/>
      <c r="H180" s="2"/>
      <c r="I180" s="2"/>
    </row>
    <row r="181" spans="4:9" s="20" customFormat="1" ht="12.75">
      <c r="D181" s="5"/>
      <c r="G181" s="2"/>
      <c r="H181" s="2"/>
      <c r="I181" s="2"/>
    </row>
    <row r="182" spans="4:9" s="20" customFormat="1" ht="12.75">
      <c r="D182" s="5"/>
      <c r="G182" s="2"/>
      <c r="H182" s="2"/>
      <c r="I182" s="2"/>
    </row>
    <row r="183" spans="4:9" s="20" customFormat="1" ht="12.75">
      <c r="D183" s="5"/>
      <c r="G183" s="2"/>
      <c r="H183" s="2"/>
      <c r="I183" s="2"/>
    </row>
    <row r="184" spans="4:9" s="20" customFormat="1" ht="12.75">
      <c r="D184" s="5"/>
      <c r="G184" s="2"/>
      <c r="H184" s="2"/>
      <c r="I184" s="2"/>
    </row>
    <row r="185" spans="4:9" s="20" customFormat="1" ht="12.75">
      <c r="D185" s="5"/>
      <c r="G185" s="2"/>
      <c r="H185" s="2"/>
      <c r="I185" s="2"/>
    </row>
    <row r="186" spans="4:9" s="20" customFormat="1" ht="12.75">
      <c r="D186" s="5"/>
      <c r="G186" s="2"/>
      <c r="H186" s="2"/>
      <c r="I186" s="2"/>
    </row>
    <row r="187" spans="4:9" s="20" customFormat="1" ht="12.75">
      <c r="D187" s="5"/>
      <c r="G187" s="2"/>
      <c r="H187" s="2"/>
      <c r="I187" s="2"/>
    </row>
    <row r="188" spans="4:9" s="20" customFormat="1" ht="12.75">
      <c r="D188" s="5"/>
      <c r="G188" s="2"/>
      <c r="H188" s="2"/>
      <c r="I188" s="2"/>
    </row>
    <row r="189" spans="4:9" s="20" customFormat="1" ht="12.75">
      <c r="D189" s="5"/>
      <c r="G189" s="2"/>
      <c r="H189" s="2"/>
      <c r="I189" s="2"/>
    </row>
    <row r="190" spans="4:9" s="20" customFormat="1" ht="12.75">
      <c r="D190" s="5"/>
      <c r="G190" s="2"/>
      <c r="H190" s="2"/>
      <c r="I190" s="2"/>
    </row>
    <row r="191" spans="4:9" s="20" customFormat="1" ht="12.75">
      <c r="D191" s="5"/>
      <c r="G191" s="2"/>
      <c r="H191" s="2"/>
      <c r="I191" s="2"/>
    </row>
    <row r="192" spans="4:9" s="20" customFormat="1" ht="12.75">
      <c r="D192" s="5"/>
      <c r="G192" s="2"/>
      <c r="H192" s="2"/>
      <c r="I192" s="2"/>
    </row>
    <row r="193" spans="4:9" s="20" customFormat="1" ht="12.75">
      <c r="D193" s="5"/>
      <c r="G193" s="2"/>
      <c r="H193" s="2"/>
      <c r="I193" s="2"/>
    </row>
    <row r="194" spans="4:9" s="20" customFormat="1" ht="12.75">
      <c r="D194" s="5"/>
      <c r="G194" s="2"/>
      <c r="H194" s="2"/>
      <c r="I194" s="2"/>
    </row>
    <row r="195" spans="4:9" s="20" customFormat="1" ht="12.75">
      <c r="D195" s="5"/>
      <c r="G195" s="2"/>
      <c r="H195" s="2"/>
      <c r="I195" s="2"/>
    </row>
    <row r="196" spans="4:9" s="20" customFormat="1" ht="12.75">
      <c r="D196" s="5"/>
      <c r="G196" s="2"/>
      <c r="H196" s="2"/>
      <c r="I196" s="2"/>
    </row>
    <row r="197" spans="4:9" s="20" customFormat="1" ht="12.75">
      <c r="D197" s="5"/>
      <c r="G197" s="2"/>
      <c r="H197" s="2"/>
      <c r="I197" s="2"/>
    </row>
    <row r="198" spans="4:9" s="20" customFormat="1" ht="12.75">
      <c r="D198" s="5"/>
      <c r="G198" s="2"/>
      <c r="H198" s="2"/>
      <c r="I198" s="2"/>
    </row>
    <row r="199" spans="4:9" s="20" customFormat="1" ht="12.75">
      <c r="D199" s="5"/>
      <c r="G199" s="2"/>
      <c r="H199" s="2"/>
      <c r="I199" s="2"/>
    </row>
    <row r="200" spans="4:9" s="20" customFormat="1" ht="12.75">
      <c r="D200" s="5"/>
      <c r="G200" s="2"/>
      <c r="H200" s="2"/>
      <c r="I200" s="2"/>
    </row>
    <row r="201" spans="4:9" s="20" customFormat="1" ht="12.75">
      <c r="D201" s="5"/>
      <c r="G201" s="2"/>
      <c r="H201" s="2"/>
      <c r="I201" s="2"/>
    </row>
    <row r="202" spans="4:9" s="20" customFormat="1" ht="12.75">
      <c r="D202" s="5"/>
      <c r="G202" s="2"/>
      <c r="H202" s="2"/>
      <c r="I202" s="2"/>
    </row>
    <row r="203" spans="4:9" s="20" customFormat="1" ht="12.75">
      <c r="D203" s="5"/>
      <c r="G203" s="2"/>
      <c r="H203" s="2"/>
      <c r="I203" s="2"/>
    </row>
    <row r="204" spans="4:9" s="20" customFormat="1" ht="12.75">
      <c r="D204" s="5"/>
      <c r="G204" s="2"/>
      <c r="H204" s="2"/>
      <c r="I204" s="2"/>
    </row>
    <row r="205" spans="4:9" s="20" customFormat="1" ht="12.75">
      <c r="D205" s="5"/>
      <c r="G205" s="2"/>
      <c r="H205" s="2"/>
      <c r="I205" s="2"/>
    </row>
    <row r="206" spans="4:9" s="20" customFormat="1" ht="12.75">
      <c r="D206" s="5"/>
      <c r="G206" s="2"/>
      <c r="H206" s="2"/>
      <c r="I206" s="2"/>
    </row>
    <row r="207" spans="4:9" s="20" customFormat="1" ht="12.75">
      <c r="D207" s="5"/>
      <c r="G207" s="2"/>
      <c r="H207" s="2"/>
      <c r="I207" s="2"/>
    </row>
    <row r="208" spans="4:9" s="20" customFormat="1" ht="12.75">
      <c r="D208" s="5"/>
      <c r="G208" s="2"/>
      <c r="H208" s="2"/>
      <c r="I208" s="2"/>
    </row>
    <row r="209" spans="4:9" s="20" customFormat="1" ht="12.75">
      <c r="D209" s="5"/>
      <c r="G209" s="2"/>
      <c r="H209" s="2"/>
      <c r="I209" s="2"/>
    </row>
    <row r="210" spans="4:9" s="20" customFormat="1" ht="12.75">
      <c r="D210" s="5"/>
      <c r="G210" s="2"/>
      <c r="H210" s="2"/>
      <c r="I210" s="2"/>
    </row>
    <row r="211" spans="4:9" s="20" customFormat="1" ht="12.75">
      <c r="D211" s="5"/>
      <c r="G211" s="2"/>
      <c r="H211" s="2"/>
      <c r="I211" s="2"/>
    </row>
    <row r="212" spans="4:9" s="20" customFormat="1" ht="12.75">
      <c r="D212" s="5"/>
      <c r="G212" s="2"/>
      <c r="H212" s="2"/>
      <c r="I212" s="2"/>
    </row>
    <row r="213" spans="4:9" s="20" customFormat="1" ht="12.75">
      <c r="D213" s="5"/>
      <c r="G213" s="2"/>
      <c r="H213" s="2"/>
      <c r="I213" s="2"/>
    </row>
    <row r="214" spans="4:9" s="20" customFormat="1" ht="12.75">
      <c r="D214" s="5"/>
      <c r="G214" s="2"/>
      <c r="H214" s="2"/>
      <c r="I214" s="2"/>
    </row>
    <row r="215" spans="4:9" s="20" customFormat="1" ht="12.75">
      <c r="D215" s="5"/>
      <c r="G215" s="2"/>
      <c r="H215" s="2"/>
      <c r="I215" s="2"/>
    </row>
    <row r="216" spans="4:9" s="20" customFormat="1" ht="12.75">
      <c r="D216" s="5"/>
      <c r="G216" s="2"/>
      <c r="H216" s="2"/>
      <c r="I216" s="2"/>
    </row>
    <row r="217" s="20" customFormat="1" ht="12.75">
      <c r="D217" s="5"/>
    </row>
    <row r="218" s="20" customFormat="1" ht="12.75">
      <c r="D218" s="5"/>
    </row>
    <row r="219" s="20" customFormat="1" ht="12.75">
      <c r="D219" s="5"/>
    </row>
    <row r="220" s="20" customFormat="1" ht="12.75">
      <c r="D220" s="5"/>
    </row>
    <row r="221" s="20" customFormat="1" ht="12.75">
      <c r="D221" s="5"/>
    </row>
    <row r="222" s="20" customFormat="1" ht="12.75">
      <c r="D222" s="5"/>
    </row>
    <row r="223" s="20" customFormat="1" ht="12.75">
      <c r="D223" s="5"/>
    </row>
    <row r="224" s="20" customFormat="1" ht="12.75">
      <c r="D224" s="5"/>
    </row>
    <row r="225" s="20" customFormat="1" ht="12.75">
      <c r="D225" s="5"/>
    </row>
    <row r="226" s="20" customFormat="1" ht="12.75">
      <c r="D226" s="5"/>
    </row>
    <row r="227" s="20" customFormat="1" ht="12.75">
      <c r="D227" s="5"/>
    </row>
    <row r="228" s="20" customFormat="1" ht="12.75">
      <c r="D228" s="5"/>
    </row>
    <row r="229" s="20" customFormat="1" ht="12.75">
      <c r="D229" s="5"/>
    </row>
    <row r="230" s="20" customFormat="1" ht="12.75">
      <c r="D230" s="5"/>
    </row>
    <row r="231" s="20" customFormat="1" ht="12.75">
      <c r="D231" s="5"/>
    </row>
    <row r="232" s="20" customFormat="1" ht="12.75">
      <c r="D232" s="5"/>
    </row>
    <row r="233" s="20" customFormat="1" ht="12.75">
      <c r="D233" s="5"/>
    </row>
    <row r="234" s="20" customFormat="1" ht="12.75">
      <c r="D234" s="5"/>
    </row>
    <row r="235" s="20" customFormat="1" ht="12.75">
      <c r="D235" s="5"/>
    </row>
    <row r="236" s="20" customFormat="1" ht="12.75">
      <c r="D236" s="5"/>
    </row>
    <row r="237" s="20" customFormat="1" ht="12.75">
      <c r="D237" s="5"/>
    </row>
    <row r="238" s="20" customFormat="1" ht="12.75">
      <c r="D238" s="5"/>
    </row>
    <row r="239" s="20" customFormat="1" ht="12.75">
      <c r="D239" s="5"/>
    </row>
    <row r="240" s="20" customFormat="1" ht="12.75">
      <c r="D240" s="5"/>
    </row>
    <row r="241" s="20" customFormat="1" ht="12.75">
      <c r="D241" s="5"/>
    </row>
    <row r="242" s="20" customFormat="1" ht="12.75">
      <c r="D242" s="5"/>
    </row>
    <row r="243" s="20" customFormat="1" ht="12.75">
      <c r="D243" s="5"/>
    </row>
    <row r="244" s="20" customFormat="1" ht="12.75">
      <c r="D244" s="5"/>
    </row>
    <row r="245" s="20" customFormat="1" ht="12.75">
      <c r="D245" s="5"/>
    </row>
    <row r="246" s="20" customFormat="1" ht="12.75">
      <c r="D246" s="5"/>
    </row>
    <row r="247" s="20" customFormat="1" ht="12.75">
      <c r="D247" s="5"/>
    </row>
    <row r="248" s="20" customFormat="1" ht="12.75">
      <c r="D248" s="5"/>
    </row>
    <row r="249" s="20" customFormat="1" ht="12.75">
      <c r="D249" s="5"/>
    </row>
    <row r="250" s="20" customFormat="1" ht="12.75">
      <c r="D250" s="5"/>
    </row>
    <row r="251" s="20" customFormat="1" ht="12.75">
      <c r="D251" s="5"/>
    </row>
    <row r="252" s="20" customFormat="1" ht="12.75">
      <c r="D252" s="5"/>
    </row>
    <row r="253" s="20" customFormat="1" ht="12.75">
      <c r="D253" s="5"/>
    </row>
    <row r="254" s="20" customFormat="1" ht="12.75">
      <c r="D254" s="5"/>
    </row>
    <row r="255" s="20" customFormat="1" ht="12.75">
      <c r="D255" s="5"/>
    </row>
    <row r="256" s="20" customFormat="1" ht="12.75">
      <c r="D256" s="5"/>
    </row>
    <row r="257" s="20" customFormat="1" ht="12.75">
      <c r="D257" s="5"/>
    </row>
    <row r="258" s="20" customFormat="1" ht="12.75">
      <c r="D258" s="5"/>
    </row>
    <row r="259" s="20" customFormat="1" ht="12.75">
      <c r="D259" s="5"/>
    </row>
    <row r="260" s="20" customFormat="1" ht="12.75">
      <c r="D260" s="5"/>
    </row>
    <row r="261" s="20" customFormat="1" ht="12.75">
      <c r="D261" s="5"/>
    </row>
    <row r="262" s="20" customFormat="1" ht="12.75">
      <c r="D262" s="5"/>
    </row>
    <row r="263" s="20" customFormat="1" ht="12.75">
      <c r="D263" s="5"/>
    </row>
    <row r="264" s="20" customFormat="1" ht="12.75">
      <c r="D264" s="5"/>
    </row>
    <row r="265" s="20" customFormat="1" ht="12.75">
      <c r="D265" s="5"/>
    </row>
    <row r="266" s="20" customFormat="1" ht="12.75">
      <c r="D266" s="5"/>
    </row>
    <row r="267" s="20" customFormat="1" ht="12.75">
      <c r="D267" s="5"/>
    </row>
    <row r="268" s="20" customFormat="1" ht="12.75">
      <c r="D268" s="5"/>
    </row>
    <row r="269" s="20" customFormat="1" ht="12.75">
      <c r="D269" s="5"/>
    </row>
    <row r="270" s="20" customFormat="1" ht="12.75">
      <c r="D270" s="5"/>
    </row>
    <row r="271" s="20" customFormat="1" ht="12.75">
      <c r="D271" s="5"/>
    </row>
    <row r="272" s="20" customFormat="1" ht="12.75">
      <c r="D272" s="5"/>
    </row>
    <row r="273" s="20" customFormat="1" ht="12.75">
      <c r="D273" s="5"/>
    </row>
    <row r="274" s="20" customFormat="1" ht="12.75">
      <c r="D274" s="5"/>
    </row>
    <row r="275" s="20" customFormat="1" ht="12.75">
      <c r="D275" s="5"/>
    </row>
    <row r="276" s="20" customFormat="1" ht="12.75">
      <c r="D276" s="5"/>
    </row>
    <row r="277" s="20" customFormat="1" ht="12.75">
      <c r="D277" s="5"/>
    </row>
    <row r="278" s="20" customFormat="1" ht="12.75">
      <c r="D278" s="5"/>
    </row>
    <row r="279" s="20" customFormat="1" ht="12.75">
      <c r="D279" s="5"/>
    </row>
    <row r="280" s="20" customFormat="1" ht="12.75">
      <c r="D280" s="5"/>
    </row>
    <row r="281" s="20" customFormat="1" ht="12.75">
      <c r="D281" s="5"/>
    </row>
    <row r="282" s="20" customFormat="1" ht="12.75">
      <c r="D282" s="5"/>
    </row>
    <row r="283" s="20" customFormat="1" ht="12.75">
      <c r="D283" s="5"/>
    </row>
    <row r="284" s="20" customFormat="1" ht="12.75">
      <c r="D284" s="5"/>
    </row>
    <row r="285" s="20" customFormat="1" ht="12.75">
      <c r="D285" s="5"/>
    </row>
    <row r="286" s="20" customFormat="1" ht="12.75">
      <c r="D286" s="5"/>
    </row>
    <row r="287" s="20" customFormat="1" ht="12.75">
      <c r="D287" s="5"/>
    </row>
    <row r="288" s="20" customFormat="1" ht="12.75">
      <c r="D288" s="5"/>
    </row>
    <row r="289" s="20" customFormat="1" ht="12.75">
      <c r="D289" s="5"/>
    </row>
    <row r="290" s="20" customFormat="1" ht="12.75">
      <c r="D290" s="5"/>
    </row>
    <row r="291" s="20" customFormat="1" ht="12.75">
      <c r="D291" s="5"/>
    </row>
    <row r="292" s="20" customFormat="1" ht="12.75">
      <c r="D292" s="5"/>
    </row>
    <row r="293" s="20" customFormat="1" ht="12.75">
      <c r="D293" s="5"/>
    </row>
    <row r="294" s="20" customFormat="1" ht="12.75">
      <c r="D294" s="5"/>
    </row>
    <row r="295" s="20" customFormat="1" ht="12.75">
      <c r="D295" s="5"/>
    </row>
    <row r="296" s="20" customFormat="1" ht="12.75">
      <c r="D296" s="5"/>
    </row>
    <row r="297" s="20" customFormat="1" ht="12.75">
      <c r="D297" s="5"/>
    </row>
    <row r="298" s="20" customFormat="1" ht="12.75">
      <c r="D298" s="5"/>
    </row>
    <row r="299" s="20" customFormat="1" ht="12.75">
      <c r="D299" s="5"/>
    </row>
    <row r="300" s="20" customFormat="1" ht="12.75">
      <c r="D300" s="5"/>
    </row>
    <row r="301" s="20" customFormat="1" ht="12.75">
      <c r="D301" s="5"/>
    </row>
    <row r="302" s="20" customFormat="1" ht="12.75">
      <c r="D302" s="5"/>
    </row>
    <row r="303" s="20" customFormat="1" ht="12.75">
      <c r="D303" s="5"/>
    </row>
    <row r="304" s="20" customFormat="1" ht="12.75">
      <c r="D304" s="5"/>
    </row>
    <row r="305" s="20" customFormat="1" ht="12.75">
      <c r="D305" s="5"/>
    </row>
    <row r="306" s="20" customFormat="1" ht="12.75">
      <c r="D306" s="5"/>
    </row>
    <row r="307" s="20" customFormat="1" ht="12.75">
      <c r="D307" s="5"/>
    </row>
    <row r="308" s="20" customFormat="1" ht="12.75">
      <c r="D308" s="5"/>
    </row>
    <row r="309" s="20" customFormat="1" ht="12.75">
      <c r="D309" s="5"/>
    </row>
    <row r="310" s="20" customFormat="1" ht="12.75">
      <c r="D310" s="5"/>
    </row>
    <row r="311" s="20" customFormat="1" ht="12.75">
      <c r="D311" s="5"/>
    </row>
    <row r="312" s="20" customFormat="1" ht="12.75">
      <c r="D312" s="5"/>
    </row>
    <row r="313" s="20" customFormat="1" ht="12.75">
      <c r="D313" s="5"/>
    </row>
    <row r="314" s="20" customFormat="1" ht="12.75">
      <c r="D314" s="5"/>
    </row>
    <row r="315" s="20" customFormat="1" ht="12.75">
      <c r="D315" s="5"/>
    </row>
    <row r="316" s="20" customFormat="1" ht="12.75">
      <c r="D316" s="5"/>
    </row>
    <row r="317" s="20" customFormat="1" ht="12.75">
      <c r="D317" s="5"/>
    </row>
    <row r="318" s="20" customFormat="1" ht="12.75">
      <c r="D318" s="5"/>
    </row>
    <row r="319" s="20" customFormat="1" ht="12.75">
      <c r="D319" s="5"/>
    </row>
    <row r="320" s="20" customFormat="1" ht="12.75">
      <c r="D320" s="5"/>
    </row>
    <row r="321" s="20" customFormat="1" ht="12.75">
      <c r="D321" s="5"/>
    </row>
    <row r="322" s="20" customFormat="1" ht="12.75">
      <c r="D322" s="5"/>
    </row>
    <row r="323" s="20" customFormat="1" ht="12.75">
      <c r="D323" s="5"/>
    </row>
    <row r="324" s="20" customFormat="1" ht="12.75">
      <c r="D324" s="5"/>
    </row>
    <row r="325" s="20" customFormat="1" ht="12.75">
      <c r="D325" s="5"/>
    </row>
    <row r="326" s="20" customFormat="1" ht="12.75">
      <c r="D326" s="5"/>
    </row>
    <row r="327" s="20" customFormat="1" ht="12.75">
      <c r="D327" s="5"/>
    </row>
    <row r="328" s="20" customFormat="1" ht="12.75">
      <c r="D328" s="5"/>
    </row>
    <row r="329" s="20" customFormat="1" ht="12.75">
      <c r="D329" s="5"/>
    </row>
    <row r="330" s="20" customFormat="1" ht="12.75">
      <c r="D330" s="5"/>
    </row>
    <row r="331" s="20" customFormat="1" ht="12.75">
      <c r="D331" s="5"/>
    </row>
    <row r="332" s="20" customFormat="1" ht="12.75">
      <c r="D332" s="5"/>
    </row>
    <row r="333" s="20" customFormat="1" ht="12.75">
      <c r="D333" s="5"/>
    </row>
    <row r="334" s="20" customFormat="1" ht="12.75">
      <c r="D334" s="5"/>
    </row>
    <row r="335" s="20" customFormat="1" ht="12.75">
      <c r="D335" s="5"/>
    </row>
    <row r="336" s="20" customFormat="1" ht="12.75">
      <c r="D336" s="5"/>
    </row>
    <row r="337" s="20" customFormat="1" ht="12.75">
      <c r="D337" s="5"/>
    </row>
    <row r="338" s="20" customFormat="1" ht="12.75">
      <c r="D338" s="5"/>
    </row>
    <row r="339" s="20" customFormat="1" ht="12.75">
      <c r="D339" s="5"/>
    </row>
    <row r="340" s="20" customFormat="1" ht="12.75">
      <c r="D340" s="5"/>
    </row>
    <row r="341" s="20" customFormat="1" ht="12.75">
      <c r="D341" s="5"/>
    </row>
    <row r="342" s="20" customFormat="1" ht="12.75">
      <c r="D342" s="5"/>
    </row>
    <row r="343" s="20" customFormat="1" ht="12.75">
      <c r="D343" s="5"/>
    </row>
    <row r="344" s="20" customFormat="1" ht="12.75">
      <c r="D344" s="5"/>
    </row>
    <row r="345" s="20" customFormat="1" ht="12.75">
      <c r="D345" s="5"/>
    </row>
    <row r="346" s="20" customFormat="1" ht="12.75">
      <c r="D346" s="5"/>
    </row>
    <row r="347" s="20" customFormat="1" ht="12.75">
      <c r="D347" s="5"/>
    </row>
    <row r="348" s="20" customFormat="1" ht="12.75">
      <c r="D348" s="5"/>
    </row>
    <row r="349" s="20" customFormat="1" ht="12.75">
      <c r="D349" s="5"/>
    </row>
    <row r="350" s="20" customFormat="1" ht="12.75">
      <c r="D350" s="5"/>
    </row>
    <row r="351" s="20" customFormat="1" ht="12.75">
      <c r="D351" s="5"/>
    </row>
    <row r="352" s="20" customFormat="1" ht="12.75">
      <c r="D352" s="5"/>
    </row>
  </sheetData>
  <sheetProtection/>
  <mergeCells count="6">
    <mergeCell ref="B1:J1"/>
    <mergeCell ref="B3:J3"/>
    <mergeCell ref="J5:K5"/>
    <mergeCell ref="G103:H103"/>
    <mergeCell ref="C101:I101"/>
    <mergeCell ref="C102:I102"/>
  </mergeCells>
  <printOptions horizontalCentered="1"/>
  <pageMargins left="0.5118110236220472" right="0.3937007874015748" top="0.4724409448818898" bottom="0.5511811023622047" header="0.35433070866141736" footer="0.35433070866141736"/>
  <pageSetup fitToHeight="4" horizontalDpi="600" verticalDpi="600" orientation="landscape" paperSize="9" scale="11" r:id="rId1"/>
  <headerFooter alignWithMargins="0">
    <oddFooter>&amp;CPagina &amp;P di &amp;H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Quattromini</dc:creator>
  <cp:keywords/>
  <dc:description/>
  <cp:lastModifiedBy>cto4039134</cp:lastModifiedBy>
  <cp:lastPrinted>2017-04-26T09:07:57Z</cp:lastPrinted>
  <dcterms:created xsi:type="dcterms:W3CDTF">2012-01-05T08:47:34Z</dcterms:created>
  <dcterms:modified xsi:type="dcterms:W3CDTF">2018-03-26T12:09:02Z</dcterms:modified>
  <cp:category/>
  <cp:version/>
  <cp:contentType/>
  <cp:contentStatus/>
</cp:coreProperties>
</file>